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5360" windowHeight="6735" activeTab="0"/>
  </bookViews>
  <sheets>
    <sheet name="Оперативная" sheetId="1" r:id="rId1"/>
    <sheet name="Лист1" sheetId="2" r:id="rId2"/>
  </sheets>
  <definedNames>
    <definedName name="А2">#REF!</definedName>
    <definedName name="_xlnm.Print_Area" localSheetId="0">'Оперативная'!$A$1:$Y$212</definedName>
  </definedNames>
  <calcPr fullCalcOnLoad="1"/>
</workbook>
</file>

<file path=xl/sharedStrings.xml><?xml version="1.0" encoding="utf-8"?>
<sst xmlns="http://schemas.openxmlformats.org/spreadsheetml/2006/main" count="239" uniqueCount="194">
  <si>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</si>
  <si>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</si>
  <si>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</si>
  <si>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</si>
  <si>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</si>
  <si>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</si>
  <si>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</si>
  <si>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</si>
  <si>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</si>
  <si>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</si>
  <si>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</si>
  <si>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</si>
  <si>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</si>
  <si>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</si>
  <si>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</si>
  <si>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</si>
  <si>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</si>
  <si>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</si>
  <si>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</si>
  <si>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</si>
  <si>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</si>
  <si>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</si>
  <si>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</si>
  <si>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</si>
  <si>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Янтиковский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</si>
  <si>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</si>
  <si>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</si>
  <si>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</si>
  <si>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</si>
  <si>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</si>
  <si>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</si>
  <si>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</si>
  <si>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</si>
  <si>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</si>
  <si>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</si>
  <si>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</si>
  <si>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</si>
  <si>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</si>
  <si>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</si>
  <si>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</si>
  <si>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</si>
  <si>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</si>
  <si>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</si>
  <si>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</si>
  <si>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</si>
  <si>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</si>
  <si>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</si>
  <si>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</si>
  <si>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</si>
  <si>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</si>
  <si>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</si>
  <si>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</si>
  <si>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</si>
  <si>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Скошено многолетних трав, га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</si>
  <si>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</si>
  <si>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</si>
  <si>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</si>
  <si>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</si>
  <si>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</si>
  <si>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</si>
  <si>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Обмолочено зерновых и зернобобовых культур, га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</si>
  <si>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</si>
  <si>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</si>
  <si>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</si>
  <si>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</si>
  <si>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</si>
  <si>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</si>
  <si>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</si>
  <si>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</si>
  <si>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</si>
  <si>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</si>
  <si>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</si>
  <si>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</si>
  <si>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</si>
  <si>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</si>
  <si>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</si>
  <si>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</si>
  <si>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</si>
  <si>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</si>
  <si>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</si>
  <si>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</si>
  <si>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</si>
  <si>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</si>
  <si>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</si>
  <si>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</si>
  <si>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</si>
  <si>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</si>
  <si>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</si>
  <si>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</si>
  <si>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</si>
  <si>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</si>
  <si>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</si>
  <si>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</si>
  <si>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</si>
  <si>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</si>
  <si>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</si>
  <si>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</si>
  <si>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т.ч. озимых</t>
  </si>
  <si>
    <t>яровых</t>
  </si>
  <si>
    <t>в % от площади зерновых культур</t>
  </si>
  <si>
    <t>Площадь однолетних трав, га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</si>
  <si>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</si>
  <si>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</si>
  <si>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</si>
  <si>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</si>
  <si>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</si>
  <si>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</si>
  <si>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</si>
  <si>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</si>
  <si>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</si>
  <si>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</si>
  <si>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</si>
  <si>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</si>
  <si>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Посеяно яр.зерн. и з/боб. (без учета площади пересева), га</t>
  </si>
  <si>
    <t>% к погибшим</t>
  </si>
  <si>
    <t>на 1 усл. голову к.р.с. (без свиней и птицы), ц. к.ед.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</si>
  <si>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</si>
  <si>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</si>
  <si>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</si>
  <si>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</si>
  <si>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</si>
  <si>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Сев озимых зерновых культур, га</t>
  </si>
  <si>
    <t>в т.ч. пшеница</t>
  </si>
  <si>
    <t xml:space="preserve">          рожь</t>
  </si>
  <si>
    <t>Площадь посадки картофеля, га</t>
  </si>
  <si>
    <t xml:space="preserve">            в том числе за счет завоза из других регионов</t>
  </si>
  <si>
    <t>в том числе завезено из других регионов</t>
  </si>
  <si>
    <t>Поголовье скота (без свиней птицы), усл.голов</t>
  </si>
  <si>
    <t>Посеяно многолетних беспокровных трав, га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</si>
  <si>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</si>
  <si>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</si>
  <si>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            в т.ч. бобовых</t>
  </si>
  <si>
    <t>Всего период 2013 г.</t>
  </si>
  <si>
    <t>На соответ. период 2012 г.</t>
  </si>
  <si>
    <t>в т.ч. кондиционных, тонн*</t>
  </si>
  <si>
    <t>Наличие минеральных удобрений, тонн д.в.**</t>
  </si>
  <si>
    <t>Наличие семян, тонн*</t>
  </si>
  <si>
    <t xml:space="preserve">Площадь посева озимых культур на зерно и з.к., га </t>
  </si>
  <si>
    <t>Посеяно горчицы, га</t>
  </si>
  <si>
    <t>2013 г. в % к 2012 г.</t>
  </si>
  <si>
    <t>Темп сева яровых зерновых культур, га/сут.</t>
  </si>
  <si>
    <t>Количество хозяйств, завершивших сев зерновых</t>
  </si>
  <si>
    <t xml:space="preserve">     %</t>
  </si>
  <si>
    <t>Яровой сев всего, план тыс. га</t>
  </si>
  <si>
    <t>Яровой сев всего, факт тыс. га</t>
  </si>
  <si>
    <t>Темп посадки картофеля, га/сут.</t>
  </si>
  <si>
    <t>Посеяно кукурузы на силос, га</t>
  </si>
  <si>
    <t xml:space="preserve">         кукуруза на зерно</t>
  </si>
  <si>
    <t>в т.ч.погибло, га*</t>
  </si>
  <si>
    <t>Посеяно подсолнечника, га</t>
  </si>
  <si>
    <t>соломы, факт</t>
  </si>
  <si>
    <t>ВТМ, факт</t>
  </si>
  <si>
    <t>Всего кормов факт, тонн к. ед.</t>
  </si>
  <si>
    <t>* по данным филиала ФГБУ «Россельхозцентр» по Чувашской Республике (кроме Вурнарского, Ибресинского, Канашского, Комсомольского, Урмарского, Янтиковского  - по представленным актам)</t>
  </si>
  <si>
    <t xml:space="preserve">            план заготовки </t>
  </si>
  <si>
    <t>Всего кормов без зеленых кормов план, тонн заготовки к. ед.</t>
  </si>
  <si>
    <t xml:space="preserve">        план заготовки </t>
  </si>
  <si>
    <t>Количество поливной техники, ед.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</si>
  <si>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</si>
  <si>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r>
      <t xml:space="preserve">Укосная площадь многолетних трав </t>
    </r>
    <r>
      <rPr>
        <i/>
        <sz val="17"/>
        <rFont val="Times New Roman"/>
        <family val="1"/>
      </rPr>
      <t>(данные 4-сх районов)</t>
    </r>
    <r>
      <rPr>
        <sz val="17"/>
        <rFont val="Times New Roman"/>
        <family val="1"/>
      </rPr>
      <t>, га</t>
    </r>
  </si>
  <si>
    <t>Комсомольский</t>
  </si>
  <si>
    <t>Площадь орошения на 18.07, га</t>
  </si>
  <si>
    <t>Количество пострадавших хозяйств от ЧС</t>
  </si>
  <si>
    <t>Сумма фактических затрат, млн. руб</t>
  </si>
  <si>
    <t>Сумма материального ущерба, млн. руб</t>
  </si>
  <si>
    <t>260*</t>
  </si>
  <si>
    <t>700*</t>
  </si>
  <si>
    <t>Сданы документы Комсомольским и Шемуршинским районами,  сегодня планируется представение документов Красноармейским и Яльчикским районами, Батыревский район документы на доработке</t>
  </si>
  <si>
    <t>* по  предварительным данным</t>
  </si>
  <si>
    <t>Скошено зерновых и зернобобовых культур, га</t>
  </si>
  <si>
    <t>Намолочено зерна, тонн</t>
  </si>
  <si>
    <t xml:space="preserve">         кукурузы на зерно</t>
  </si>
  <si>
    <t xml:space="preserve">         проса</t>
  </si>
  <si>
    <t>Убрано подсолнечника на зерно, га</t>
  </si>
  <si>
    <t>Валовой сбор подсолнечника на зерно, тонн</t>
  </si>
  <si>
    <t>Обмолочено зерновых и зернобобовых культур на предыдущую дату, га</t>
  </si>
  <si>
    <t>Среднесуточный обмолот, га</t>
  </si>
  <si>
    <t>Уборочная площадь картофеля, га</t>
  </si>
  <si>
    <t>Погибло картофеля, га</t>
  </si>
  <si>
    <t>Погибло овощей, га</t>
  </si>
  <si>
    <t>Уборочная площадь овощей, га</t>
  </si>
  <si>
    <t>Посевная площадь зерновых и зернобобовых культур, га</t>
  </si>
  <si>
    <t xml:space="preserve">         ржи</t>
  </si>
  <si>
    <t>более 50%</t>
  </si>
  <si>
    <t>ЗУК, простаивающие из-за завершения уборки зерновых</t>
  </si>
  <si>
    <t>сев</t>
  </si>
  <si>
    <t>завешили уборку</t>
  </si>
  <si>
    <t xml:space="preserve">   в т.ч. кукурузы на зерно</t>
  </si>
  <si>
    <t>Ожидаемая уборочная площадь (без кукурузы), га</t>
  </si>
  <si>
    <t>% к  уборочной площади (без кукурузы)</t>
  </si>
  <si>
    <t>План уборки овощей, га *</t>
  </si>
  <si>
    <t>* по данным отчетов 4-сх, представленных администрациями муниципальных районов</t>
  </si>
  <si>
    <t>Убран подсолнечник в Алатырском районе (НДН-Агро) с площади 206 га, вал. сбор - 352 тонн, урожайность - 17,0 ц/га.</t>
  </si>
  <si>
    <t>Информация о сельскохозяйственных работах по состоянию на 30 октября 2013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</si>
</sst>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6" fillId="0" borderId="12" xfId="56" applyNumberFormat="1" applyFont="1" applyFill="1" applyBorder="1" applyAlignment="1">
      <alignment horizontal="center" vertical="center"/>
    </xf>
    <xf numFmtId="165" fontId="7" fillId="0" borderId="12" xfId="56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7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" fontId="5" fillId="0" borderId="13" xfId="56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5" fontId="7" fillId="0" borderId="14" xfId="56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5" fontId="6" fillId="0" borderId="13" xfId="56" applyNumberFormat="1" applyFont="1" applyFill="1" applyBorder="1" applyAlignment="1">
      <alignment horizontal="center" vertical="center" wrapText="1"/>
    </xf>
    <xf numFmtId="165" fontId="7" fillId="0" borderId="13" xfId="56" applyNumberFormat="1" applyFont="1" applyFill="1" applyBorder="1" applyAlignment="1">
      <alignment horizontal="center" vertical="center" wrapText="1"/>
    </xf>
    <xf numFmtId="165" fontId="8" fillId="0" borderId="13" xfId="56" applyNumberFormat="1" applyFont="1" applyFill="1" applyBorder="1" applyAlignment="1">
      <alignment horizontal="center" vertical="center" wrapText="1"/>
    </xf>
    <xf numFmtId="166" fontId="6" fillId="0" borderId="12" xfId="56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2" xfId="56" applyNumberFormat="1" applyFont="1" applyFill="1" applyBorder="1" applyAlignment="1">
      <alignment horizontal="center" vertical="center"/>
    </xf>
    <xf numFmtId="9" fontId="6" fillId="0" borderId="12" xfId="56" applyNumberFormat="1" applyFont="1" applyFill="1" applyBorder="1" applyAlignment="1">
      <alignment horizontal="center" vertical="center" wrapText="1"/>
    </xf>
    <xf numFmtId="9" fontId="7" fillId="0" borderId="12" xfId="56" applyNumberFormat="1" applyFont="1" applyFill="1" applyBorder="1" applyAlignment="1">
      <alignment horizontal="center" vertical="center" wrapText="1"/>
    </xf>
    <xf numFmtId="165" fontId="7" fillId="0" borderId="12" xfId="56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6" fillId="0" borderId="12" xfId="5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5" fontId="6" fillId="0" borderId="0" xfId="56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166" fontId="7" fillId="0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6" fillId="0" borderId="12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1" fontId="7" fillId="0" borderId="12" xfId="56" applyNumberFormat="1" applyFont="1" applyFill="1" applyBorder="1" applyAlignment="1">
      <alignment horizontal="center" vertical="center"/>
    </xf>
    <xf numFmtId="1" fontId="7" fillId="0" borderId="14" xfId="56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9" fontId="7" fillId="0" borderId="13" xfId="56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12" xfId="56" applyNumberFormat="1" applyFont="1" applyFill="1" applyBorder="1" applyAlignment="1">
      <alignment horizontal="center" vertical="center"/>
    </xf>
    <xf numFmtId="1" fontId="5" fillId="0" borderId="12" xfId="56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65" fontId="5" fillId="0" borderId="12" xfId="56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7" fillId="0" borderId="13" xfId="56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" fontId="5" fillId="0" borderId="13" xfId="56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3" fontId="8" fillId="0" borderId="12" xfId="5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66" fontId="6" fillId="0" borderId="12" xfId="0" applyNumberFormat="1" applyFont="1" applyFill="1" applyBorder="1" applyAlignment="1">
      <alignment horizontal="center" vertical="center"/>
    </xf>
    <xf numFmtId="164" fontId="7" fillId="0" borderId="12" xfId="56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5" fillId="0" borderId="12" xfId="56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9" fontId="7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textRotation="90" wrapText="1"/>
    </xf>
    <xf numFmtId="0" fontId="15" fillId="0" borderId="21" xfId="0" applyFont="1" applyFill="1" applyBorder="1" applyAlignment="1">
      <alignment horizontal="center" textRotation="90" wrapText="1"/>
    </xf>
    <xf numFmtId="0" fontId="14" fillId="0" borderId="22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237"/>
  <sheetViews>
    <sheetView tabSelected="1" view="pageBreakPreview" zoomScale="70" zoomScaleNormal="50" zoomScaleSheetLayoutView="70" zoomScalePageLayoutView="82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185" sqref="T185"/>
    </sheetView>
  </sheetViews>
  <sheetFormatPr defaultColWidth="9.125" defaultRowHeight="12.75" outlineLevelRow="1"/>
  <cols>
    <col min="1" max="1" width="78.25390625" style="4" customWidth="1"/>
    <col min="2" max="2" width="16.375" style="3" customWidth="1"/>
    <col min="3" max="3" width="15.25390625" style="3" customWidth="1"/>
    <col min="4" max="4" width="15.625" style="3" hidden="1" customWidth="1"/>
    <col min="5" max="8" width="13.75390625" style="44" customWidth="1"/>
    <col min="9" max="9" width="14.00390625" style="44" customWidth="1"/>
    <col min="10" max="16" width="13.75390625" style="44" customWidth="1"/>
    <col min="17" max="17" width="13.625" style="44" customWidth="1"/>
    <col min="18" max="25" width="13.75390625" style="44" customWidth="1"/>
    <col min="26" max="38" width="9.125" style="44" customWidth="1"/>
    <col min="39" max="16384" width="9.125" style="1" customWidth="1"/>
  </cols>
  <sheetData>
    <row r="1" spans="1:26" ht="26.25" hidden="1">
      <c r="A1" s="54"/>
      <c r="B1" s="9"/>
      <c r="C1" s="9"/>
      <c r="D1" s="9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9"/>
      <c r="Z1" s="54"/>
    </row>
    <row r="2" spans="1:38" s="2" customFormat="1" ht="39" customHeight="1">
      <c r="A2" s="131" t="s">
        <v>193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s="2" customFormat="1" ht="0.75" customHeight="1" thickBot="1">
      <c r="A3" s="20" t="s">
        <v>44</v>
      </c>
      <c r="B3" s="20"/>
      <c r="C3" s="20"/>
      <c r="D3" s="20"/>
      <c r="E3" s="20"/>
      <c r="F3" s="20"/>
      <c r="G3" s="20" t="s">
        <v>22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 t="s">
        <v>21</v>
      </c>
      <c r="Y3" s="21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38" s="3" customFormat="1" ht="21" customHeight="1" thickBot="1">
      <c r="A4" s="132" t="s">
        <v>19</v>
      </c>
      <c r="B4" s="135" t="s">
        <v>133</v>
      </c>
      <c r="C4" s="135" t="s">
        <v>132</v>
      </c>
      <c r="D4" s="141" t="s">
        <v>139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25" s="9" customFormat="1" ht="91.5" customHeight="1">
      <c r="A5" s="133"/>
      <c r="B5" s="136"/>
      <c r="C5" s="136"/>
      <c r="D5" s="142"/>
      <c r="E5" s="126" t="s">
        <v>0</v>
      </c>
      <c r="F5" s="126" t="s">
        <v>1</v>
      </c>
      <c r="G5" s="126" t="s">
        <v>2</v>
      </c>
      <c r="H5" s="126" t="s">
        <v>3</v>
      </c>
      <c r="I5" s="126" t="s">
        <v>4</v>
      </c>
      <c r="J5" s="126" t="s">
        <v>5</v>
      </c>
      <c r="K5" s="126" t="s">
        <v>6</v>
      </c>
      <c r="L5" s="126" t="s">
        <v>160</v>
      </c>
      <c r="M5" s="126" t="s">
        <v>7</v>
      </c>
      <c r="N5" s="126" t="s">
        <v>8</v>
      </c>
      <c r="O5" s="126" t="s">
        <v>9</v>
      </c>
      <c r="P5" s="126" t="s">
        <v>10</v>
      </c>
      <c r="Q5" s="126" t="s">
        <v>11</v>
      </c>
      <c r="R5" s="126" t="s">
        <v>12</v>
      </c>
      <c r="S5" s="126" t="s">
        <v>13</v>
      </c>
      <c r="T5" s="126" t="s">
        <v>14</v>
      </c>
      <c r="U5" s="126" t="s">
        <v>15</v>
      </c>
      <c r="V5" s="126" t="s">
        <v>16</v>
      </c>
      <c r="W5" s="126" t="s">
        <v>17</v>
      </c>
      <c r="X5" s="126" t="s">
        <v>18</v>
      </c>
      <c r="Y5" s="126" t="s">
        <v>24</v>
      </c>
    </row>
    <row r="6" spans="1:25" s="9" customFormat="1" ht="51" customHeight="1" thickBot="1">
      <c r="A6" s="134"/>
      <c r="B6" s="137"/>
      <c r="C6" s="137"/>
      <c r="D6" s="143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s="9" customFormat="1" ht="32.25" customHeight="1" hidden="1">
      <c r="A7" s="31" t="s">
        <v>129</v>
      </c>
      <c r="B7" s="13">
        <v>48168</v>
      </c>
      <c r="C7" s="13">
        <f>SUM(E7:Y7)</f>
        <v>49234</v>
      </c>
      <c r="D7" s="53">
        <f>C7/B7</f>
        <v>1.0221308752698888</v>
      </c>
      <c r="E7" s="57">
        <v>3071</v>
      </c>
      <c r="F7" s="57">
        <v>2171</v>
      </c>
      <c r="G7" s="57">
        <v>3326</v>
      </c>
      <c r="H7" s="57">
        <v>2892</v>
      </c>
      <c r="I7" s="57">
        <v>1696</v>
      </c>
      <c r="J7" s="57">
        <v>2517</v>
      </c>
      <c r="K7" s="57">
        <v>2256</v>
      </c>
      <c r="L7" s="57">
        <v>2564</v>
      </c>
      <c r="M7" s="57">
        <v>2226</v>
      </c>
      <c r="N7" s="57">
        <v>805</v>
      </c>
      <c r="O7" s="57">
        <v>1166</v>
      </c>
      <c r="P7" s="57">
        <v>2740</v>
      </c>
      <c r="Q7" s="57">
        <v>2704</v>
      </c>
      <c r="R7" s="57">
        <v>2596</v>
      </c>
      <c r="S7" s="57">
        <v>3065</v>
      </c>
      <c r="T7" s="57">
        <v>2549</v>
      </c>
      <c r="U7" s="57">
        <v>2318</v>
      </c>
      <c r="V7" s="57">
        <v>507</v>
      </c>
      <c r="W7" s="57">
        <v>2206</v>
      </c>
      <c r="X7" s="57">
        <v>3179</v>
      </c>
      <c r="Y7" s="57">
        <v>2680</v>
      </c>
    </row>
    <row r="8" spans="1:25" s="22" customFormat="1" ht="27.75" customHeight="1" hidden="1">
      <c r="A8" s="7" t="s">
        <v>136</v>
      </c>
      <c r="B8" s="13">
        <v>50094</v>
      </c>
      <c r="C8" s="13">
        <f>SUM(E8:Y8)</f>
        <v>49831</v>
      </c>
      <c r="D8" s="53">
        <f aca="true" t="shared" si="0" ref="D8:D55">C8/B8</f>
        <v>0.9947498702439413</v>
      </c>
      <c r="E8" s="57">
        <v>2342</v>
      </c>
      <c r="F8" s="57">
        <v>2348</v>
      </c>
      <c r="G8" s="57">
        <v>4024</v>
      </c>
      <c r="H8" s="57">
        <v>2681</v>
      </c>
      <c r="I8" s="57">
        <v>1697</v>
      </c>
      <c r="J8" s="57">
        <v>2626</v>
      </c>
      <c r="K8" s="57">
        <v>2274</v>
      </c>
      <c r="L8" s="57">
        <v>2564</v>
      </c>
      <c r="M8" s="57">
        <v>2221</v>
      </c>
      <c r="N8" s="57">
        <v>946</v>
      </c>
      <c r="O8" s="57">
        <v>1166</v>
      </c>
      <c r="P8" s="57">
        <v>2578</v>
      </c>
      <c r="Q8" s="57">
        <v>2704</v>
      </c>
      <c r="R8" s="57">
        <v>2688</v>
      </c>
      <c r="S8" s="57">
        <v>3101</v>
      </c>
      <c r="T8" s="57">
        <v>2442</v>
      </c>
      <c r="U8" s="57">
        <v>2208</v>
      </c>
      <c r="V8" s="57">
        <v>460</v>
      </c>
      <c r="W8" s="57">
        <v>2240</v>
      </c>
      <c r="X8" s="57">
        <v>3841</v>
      </c>
      <c r="Y8" s="57">
        <v>2680</v>
      </c>
    </row>
    <row r="9" spans="1:25" s="22" customFormat="1" ht="29.25" customHeight="1" hidden="1">
      <c r="A9" s="56" t="s">
        <v>83</v>
      </c>
      <c r="B9" s="30">
        <f aca="true" t="shared" si="1" ref="B9:Y9">B8/B7</f>
        <v>1.039985052316891</v>
      </c>
      <c r="C9" s="30">
        <f t="shared" si="1"/>
        <v>1.0121257667465573</v>
      </c>
      <c r="D9" s="32">
        <f t="shared" si="1"/>
        <v>0.9732118403930244</v>
      </c>
      <c r="E9" s="33">
        <f t="shared" si="1"/>
        <v>0.7626180397264735</v>
      </c>
      <c r="F9" s="33">
        <f t="shared" si="1"/>
        <v>1.08152924919392</v>
      </c>
      <c r="G9" s="33">
        <f t="shared" si="1"/>
        <v>1.2098616957306074</v>
      </c>
      <c r="H9" s="33">
        <f t="shared" si="1"/>
        <v>0.9270401106500692</v>
      </c>
      <c r="I9" s="33">
        <f t="shared" si="1"/>
        <v>1.0005896226415094</v>
      </c>
      <c r="J9" s="33">
        <f t="shared" si="1"/>
        <v>1.043305522447358</v>
      </c>
      <c r="K9" s="33">
        <f t="shared" si="1"/>
        <v>1.0079787234042554</v>
      </c>
      <c r="L9" s="33">
        <f t="shared" si="1"/>
        <v>1</v>
      </c>
      <c r="M9" s="33">
        <f t="shared" si="1"/>
        <v>0.9977538185085355</v>
      </c>
      <c r="N9" s="33">
        <f t="shared" si="1"/>
        <v>1.1751552795031055</v>
      </c>
      <c r="O9" s="33">
        <f t="shared" si="1"/>
        <v>1</v>
      </c>
      <c r="P9" s="33">
        <f t="shared" si="1"/>
        <v>0.9408759124087591</v>
      </c>
      <c r="Q9" s="33">
        <f t="shared" si="1"/>
        <v>1</v>
      </c>
      <c r="R9" s="33">
        <f t="shared" si="1"/>
        <v>1.0354391371340523</v>
      </c>
      <c r="S9" s="33">
        <f t="shared" si="1"/>
        <v>1.0117455138662317</v>
      </c>
      <c r="T9" s="33">
        <f t="shared" si="1"/>
        <v>0.9580227540211848</v>
      </c>
      <c r="U9" s="33">
        <f t="shared" si="1"/>
        <v>0.9525452976704055</v>
      </c>
      <c r="V9" s="33">
        <f t="shared" si="1"/>
        <v>0.9072978303747534</v>
      </c>
      <c r="W9" s="33">
        <f t="shared" si="1"/>
        <v>1.015412511332729</v>
      </c>
      <c r="X9" s="33">
        <f t="shared" si="1"/>
        <v>1.2082415854042152</v>
      </c>
      <c r="Y9" s="33">
        <f t="shared" si="1"/>
        <v>1</v>
      </c>
    </row>
    <row r="10" spans="1:25" s="22" customFormat="1" ht="29.25" customHeight="1" hidden="1">
      <c r="A10" s="7" t="s">
        <v>134</v>
      </c>
      <c r="B10" s="13">
        <v>43386</v>
      </c>
      <c r="C10" s="13">
        <f>SUM(E10:Y10)</f>
        <v>44378</v>
      </c>
      <c r="D10" s="53">
        <f t="shared" si="0"/>
        <v>1.0228645185082745</v>
      </c>
      <c r="E10" s="57">
        <v>1647</v>
      </c>
      <c r="F10" s="57">
        <v>2078</v>
      </c>
      <c r="G10" s="57">
        <v>3671</v>
      </c>
      <c r="H10" s="57">
        <v>2445</v>
      </c>
      <c r="I10" s="57">
        <v>1597</v>
      </c>
      <c r="J10" s="57">
        <v>2347</v>
      </c>
      <c r="K10" s="57">
        <v>1975</v>
      </c>
      <c r="L10" s="57">
        <v>2404</v>
      </c>
      <c r="M10" s="57">
        <v>1852</v>
      </c>
      <c r="N10" s="57">
        <v>855</v>
      </c>
      <c r="O10" s="57">
        <v>928</v>
      </c>
      <c r="P10" s="57">
        <v>2296</v>
      </c>
      <c r="Q10" s="57">
        <v>2303</v>
      </c>
      <c r="R10" s="57">
        <v>2641</v>
      </c>
      <c r="S10" s="57">
        <v>2981</v>
      </c>
      <c r="T10" s="57">
        <v>2234</v>
      </c>
      <c r="U10" s="57">
        <v>1800</v>
      </c>
      <c r="V10" s="57">
        <v>318</v>
      </c>
      <c r="W10" s="57">
        <v>2063</v>
      </c>
      <c r="X10" s="57">
        <v>3640</v>
      </c>
      <c r="Y10" s="57">
        <v>2303</v>
      </c>
    </row>
    <row r="11" spans="1:25" s="22" customFormat="1" ht="29.25" customHeight="1" hidden="1">
      <c r="A11" s="7" t="s">
        <v>85</v>
      </c>
      <c r="B11" s="30">
        <f aca="true" t="shared" si="2" ref="B11:Y11">B10/B8</f>
        <v>0.8660917475146724</v>
      </c>
      <c r="C11" s="30">
        <f t="shared" si="2"/>
        <v>0.8905701270293592</v>
      </c>
      <c r="D11" s="32">
        <f t="shared" si="2"/>
        <v>1.0282630328541171</v>
      </c>
      <c r="E11" s="33">
        <f t="shared" si="2"/>
        <v>0.7032450896669513</v>
      </c>
      <c r="F11" s="33">
        <f t="shared" si="2"/>
        <v>0.8850085178875639</v>
      </c>
      <c r="G11" s="33">
        <f t="shared" si="2"/>
        <v>0.9122763419483101</v>
      </c>
      <c r="H11" s="33">
        <f t="shared" si="2"/>
        <v>0.9119731443491235</v>
      </c>
      <c r="I11" s="33">
        <f t="shared" si="2"/>
        <v>0.9410724808485563</v>
      </c>
      <c r="J11" s="33">
        <f t="shared" si="2"/>
        <v>0.8937547600913938</v>
      </c>
      <c r="K11" s="33">
        <f t="shared" si="2"/>
        <v>0.8685136323658751</v>
      </c>
      <c r="L11" s="33">
        <f t="shared" si="2"/>
        <v>0.9375975039001561</v>
      </c>
      <c r="M11" s="33">
        <f t="shared" si="2"/>
        <v>0.8338586222422333</v>
      </c>
      <c r="N11" s="33">
        <f t="shared" si="2"/>
        <v>0.9038054968287527</v>
      </c>
      <c r="O11" s="33">
        <f t="shared" si="2"/>
        <v>0.7958833619210978</v>
      </c>
      <c r="P11" s="33">
        <f t="shared" si="2"/>
        <v>0.8906128782001551</v>
      </c>
      <c r="Q11" s="33">
        <f t="shared" si="2"/>
        <v>0.8517011834319527</v>
      </c>
      <c r="R11" s="33">
        <f t="shared" si="2"/>
        <v>0.9825148809523809</v>
      </c>
      <c r="S11" s="33">
        <f t="shared" si="2"/>
        <v>0.9613028055465979</v>
      </c>
      <c r="T11" s="33">
        <f t="shared" si="2"/>
        <v>0.9148239148239148</v>
      </c>
      <c r="U11" s="33">
        <f t="shared" si="2"/>
        <v>0.8152173913043478</v>
      </c>
      <c r="V11" s="33">
        <f t="shared" si="2"/>
        <v>0.691304347826087</v>
      </c>
      <c r="W11" s="33">
        <f t="shared" si="2"/>
        <v>0.9209821428571429</v>
      </c>
      <c r="X11" s="33">
        <f t="shared" si="2"/>
        <v>0.9476698776360323</v>
      </c>
      <c r="Y11" s="33">
        <f t="shared" si="2"/>
        <v>0.8593283582089553</v>
      </c>
    </row>
    <row r="12" spans="1:25" s="22" customFormat="1" ht="29.25" customHeight="1" hidden="1">
      <c r="A12" s="56" t="s">
        <v>27</v>
      </c>
      <c r="B12" s="13">
        <v>17023</v>
      </c>
      <c r="C12" s="13">
        <f>SUM(E12:Y12)</f>
        <v>27084</v>
      </c>
      <c r="D12" s="53">
        <f t="shared" si="0"/>
        <v>1.591023908829231</v>
      </c>
      <c r="E12" s="23">
        <v>394</v>
      </c>
      <c r="F12" s="23">
        <v>730</v>
      </c>
      <c r="G12" s="23">
        <v>2018</v>
      </c>
      <c r="H12" s="23">
        <v>2440</v>
      </c>
      <c r="I12" s="23">
        <v>884</v>
      </c>
      <c r="J12" s="23">
        <v>2600</v>
      </c>
      <c r="K12" s="23">
        <v>1072</v>
      </c>
      <c r="L12" s="23">
        <v>1751</v>
      </c>
      <c r="M12" s="23">
        <v>782</v>
      </c>
      <c r="N12" s="23">
        <v>160</v>
      </c>
      <c r="O12" s="23">
        <v>510</v>
      </c>
      <c r="P12" s="23">
        <v>1205</v>
      </c>
      <c r="Q12" s="23">
        <v>730</v>
      </c>
      <c r="R12" s="23">
        <v>1446</v>
      </c>
      <c r="S12" s="23">
        <v>2008</v>
      </c>
      <c r="T12" s="23">
        <v>1275</v>
      </c>
      <c r="U12" s="23">
        <v>1850</v>
      </c>
      <c r="V12" s="23">
        <v>190</v>
      </c>
      <c r="W12" s="23">
        <v>1139</v>
      </c>
      <c r="X12" s="23">
        <v>2700</v>
      </c>
      <c r="Y12" s="23">
        <v>1200</v>
      </c>
    </row>
    <row r="13" spans="1:25" s="22" customFormat="1" ht="27" customHeight="1" hidden="1">
      <c r="A13" s="56" t="s">
        <v>33</v>
      </c>
      <c r="B13" s="32">
        <f>B12/B8</f>
        <v>0.339821136263824</v>
      </c>
      <c r="C13" s="32">
        <f>C12/C8</f>
        <v>0.5435170877566173</v>
      </c>
      <c r="D13" s="32">
        <f>D12/D8</f>
        <v>1.5994210770181514</v>
      </c>
      <c r="E13" s="33">
        <f aca="true" t="shared" si="3" ref="E13:N13">E12/E8</f>
        <v>0.1682322801024765</v>
      </c>
      <c r="F13" s="33">
        <f t="shared" si="3"/>
        <v>0.31090289608177174</v>
      </c>
      <c r="G13" s="33">
        <f t="shared" si="3"/>
        <v>0.5014910536779325</v>
      </c>
      <c r="H13" s="33">
        <f t="shared" si="3"/>
        <v>0.9101081685938083</v>
      </c>
      <c r="I13" s="33">
        <f t="shared" si="3"/>
        <v>0.5209192692987625</v>
      </c>
      <c r="J13" s="33">
        <f t="shared" si="3"/>
        <v>0.9900990099009901</v>
      </c>
      <c r="K13" s="33">
        <f t="shared" si="3"/>
        <v>0.4714160070360598</v>
      </c>
      <c r="L13" s="33">
        <f t="shared" si="3"/>
        <v>0.6829173166926678</v>
      </c>
      <c r="M13" s="33">
        <f t="shared" si="3"/>
        <v>0.3520936515083296</v>
      </c>
      <c r="N13" s="33">
        <f t="shared" si="3"/>
        <v>0.16913319238900634</v>
      </c>
      <c r="O13" s="33">
        <f>O12/O8</f>
        <v>0.43739279588336194</v>
      </c>
      <c r="P13" s="33">
        <f aca="true" t="shared" si="4" ref="P13:Y13">P12/P8</f>
        <v>0.4674166020170675</v>
      </c>
      <c r="Q13" s="33">
        <f t="shared" si="4"/>
        <v>0.26997041420118345</v>
      </c>
      <c r="R13" s="33">
        <f t="shared" si="4"/>
        <v>0.5379464285714286</v>
      </c>
      <c r="S13" s="33">
        <f t="shared" si="4"/>
        <v>0.6475330538535956</v>
      </c>
      <c r="T13" s="33">
        <f t="shared" si="4"/>
        <v>0.5221130221130221</v>
      </c>
      <c r="U13" s="33">
        <f t="shared" si="4"/>
        <v>0.8378623188405797</v>
      </c>
      <c r="V13" s="33">
        <f t="shared" si="4"/>
        <v>0.41304347826086957</v>
      </c>
      <c r="W13" s="33">
        <f t="shared" si="4"/>
        <v>0.5084821428571429</v>
      </c>
      <c r="X13" s="33">
        <f t="shared" si="4"/>
        <v>0.7029419422025515</v>
      </c>
      <c r="Y13" s="33">
        <f t="shared" si="4"/>
        <v>0.44776119402985076</v>
      </c>
    </row>
    <row r="14" spans="1:25" s="22" customFormat="1" ht="24" customHeight="1" hidden="1">
      <c r="A14" s="10" t="s">
        <v>28</v>
      </c>
      <c r="B14" s="13">
        <v>51437</v>
      </c>
      <c r="C14" s="13">
        <f>SUM(E14:Y14)</f>
        <v>30932</v>
      </c>
      <c r="D14" s="53">
        <f t="shared" si="0"/>
        <v>0.6013569998250287</v>
      </c>
      <c r="E14" s="57"/>
      <c r="F14" s="57"/>
      <c r="G14" s="57">
        <v>6450</v>
      </c>
      <c r="H14" s="57">
        <v>4800</v>
      </c>
      <c r="I14" s="57">
        <v>487</v>
      </c>
      <c r="J14" s="57"/>
      <c r="K14" s="57"/>
      <c r="L14" s="57">
        <v>6440</v>
      </c>
      <c r="M14" s="57">
        <v>1790</v>
      </c>
      <c r="N14" s="57"/>
      <c r="O14" s="57">
        <v>1100</v>
      </c>
      <c r="P14" s="57">
        <v>2975</v>
      </c>
      <c r="Q14" s="57"/>
      <c r="R14" s="57">
        <v>2580</v>
      </c>
      <c r="S14" s="57">
        <v>2580</v>
      </c>
      <c r="T14" s="57"/>
      <c r="U14" s="57"/>
      <c r="V14" s="57"/>
      <c r="W14" s="57"/>
      <c r="X14" s="57"/>
      <c r="Y14" s="57">
        <v>1730</v>
      </c>
    </row>
    <row r="15" spans="1:25" s="22" customFormat="1" ht="29.25" customHeight="1" hidden="1">
      <c r="A15" s="5" t="s">
        <v>87</v>
      </c>
      <c r="B15" s="13">
        <v>30331</v>
      </c>
      <c r="C15" s="13">
        <f>SUM(E15:Y15)</f>
        <v>28975</v>
      </c>
      <c r="D15" s="53">
        <f t="shared" si="0"/>
        <v>0.9552932643170354</v>
      </c>
      <c r="E15" s="57">
        <v>90</v>
      </c>
      <c r="F15" s="57">
        <v>3362</v>
      </c>
      <c r="G15" s="57">
        <v>6340</v>
      </c>
      <c r="H15" s="57">
        <v>2490</v>
      </c>
      <c r="I15" s="57">
        <v>218</v>
      </c>
      <c r="J15" s="57">
        <v>1200</v>
      </c>
      <c r="K15" s="57">
        <v>1832</v>
      </c>
      <c r="L15" s="57">
        <v>3650</v>
      </c>
      <c r="M15" s="57">
        <v>880</v>
      </c>
      <c r="N15" s="57"/>
      <c r="O15" s="57">
        <v>1100</v>
      </c>
      <c r="P15" s="57">
        <v>2254</v>
      </c>
      <c r="Q15" s="57"/>
      <c r="R15" s="57">
        <v>1550</v>
      </c>
      <c r="S15" s="57">
        <v>581</v>
      </c>
      <c r="T15" s="57"/>
      <c r="U15" s="57">
        <v>350</v>
      </c>
      <c r="V15" s="57">
        <v>100</v>
      </c>
      <c r="W15" s="57">
        <v>1235</v>
      </c>
      <c r="X15" s="57">
        <v>1223</v>
      </c>
      <c r="Y15" s="57">
        <v>520</v>
      </c>
    </row>
    <row r="16" spans="1:25" s="22" customFormat="1" ht="33" customHeight="1" hidden="1">
      <c r="A16" s="56" t="s">
        <v>32</v>
      </c>
      <c r="B16" s="34"/>
      <c r="C16" s="34">
        <f aca="true" t="shared" si="5" ref="C16:Y16">C15/C14</f>
        <v>0.9367321867321867</v>
      </c>
      <c r="D16" s="34">
        <f t="shared" si="5"/>
        <v>1.5885626418167385</v>
      </c>
      <c r="E16" s="33" t="e">
        <f t="shared" si="5"/>
        <v>#DIV/0!</v>
      </c>
      <c r="F16" s="33" t="e">
        <f t="shared" si="5"/>
        <v>#DIV/0!</v>
      </c>
      <c r="G16" s="33">
        <f t="shared" si="5"/>
        <v>0.9829457364341085</v>
      </c>
      <c r="H16" s="33">
        <f t="shared" si="5"/>
        <v>0.51875</v>
      </c>
      <c r="I16" s="33">
        <f t="shared" si="5"/>
        <v>0.44763860369609854</v>
      </c>
      <c r="J16" s="33" t="e">
        <f t="shared" si="5"/>
        <v>#DIV/0!</v>
      </c>
      <c r="K16" s="33" t="e">
        <f t="shared" si="5"/>
        <v>#DIV/0!</v>
      </c>
      <c r="L16" s="33">
        <f t="shared" si="5"/>
        <v>0.5667701863354038</v>
      </c>
      <c r="M16" s="33">
        <f t="shared" si="5"/>
        <v>0.49162011173184356</v>
      </c>
      <c r="N16" s="33" t="e">
        <f t="shared" si="5"/>
        <v>#DIV/0!</v>
      </c>
      <c r="O16" s="33">
        <f t="shared" si="5"/>
        <v>1</v>
      </c>
      <c r="P16" s="33">
        <f t="shared" si="5"/>
        <v>0.7576470588235295</v>
      </c>
      <c r="Q16" s="33" t="e">
        <f t="shared" si="5"/>
        <v>#DIV/0!</v>
      </c>
      <c r="R16" s="33">
        <f t="shared" si="5"/>
        <v>0.6007751937984496</v>
      </c>
      <c r="S16" s="33">
        <f t="shared" si="5"/>
        <v>0.2251937984496124</v>
      </c>
      <c r="T16" s="33" t="e">
        <f t="shared" si="5"/>
        <v>#DIV/0!</v>
      </c>
      <c r="U16" s="33" t="e">
        <f t="shared" si="5"/>
        <v>#DIV/0!</v>
      </c>
      <c r="V16" s="33" t="e">
        <f t="shared" si="5"/>
        <v>#DIV/0!</v>
      </c>
      <c r="W16" s="33" t="e">
        <f t="shared" si="5"/>
        <v>#DIV/0!</v>
      </c>
      <c r="X16" s="33" t="e">
        <f t="shared" si="5"/>
        <v>#DIV/0!</v>
      </c>
      <c r="Y16" s="33">
        <f t="shared" si="5"/>
        <v>0.30057803468208094</v>
      </c>
    </row>
    <row r="17" spans="1:25" s="22" customFormat="1" ht="45.75" customHeight="1" hidden="1">
      <c r="A17" s="7" t="s">
        <v>130</v>
      </c>
      <c r="B17" s="13">
        <v>20000</v>
      </c>
      <c r="C17" s="11">
        <v>20000</v>
      </c>
      <c r="D17" s="53">
        <f t="shared" si="0"/>
        <v>1</v>
      </c>
      <c r="E17" s="57">
        <v>895.7</v>
      </c>
      <c r="F17" s="57">
        <v>730.7</v>
      </c>
      <c r="G17" s="57">
        <v>1546.7</v>
      </c>
      <c r="H17" s="57">
        <v>1251.2</v>
      </c>
      <c r="I17" s="57">
        <v>583.9</v>
      </c>
      <c r="J17" s="57">
        <v>1004</v>
      </c>
      <c r="K17" s="57">
        <v>821.3</v>
      </c>
      <c r="L17" s="57">
        <v>1329.7</v>
      </c>
      <c r="M17" s="57">
        <v>847.1</v>
      </c>
      <c r="N17" s="57">
        <v>419.6</v>
      </c>
      <c r="O17" s="57">
        <v>598.1</v>
      </c>
      <c r="P17" s="57">
        <v>1162</v>
      </c>
      <c r="Q17" s="57">
        <v>1060.6</v>
      </c>
      <c r="R17" s="57">
        <v>1166.9</v>
      </c>
      <c r="S17" s="57">
        <v>1073.7</v>
      </c>
      <c r="T17" s="57">
        <v>942.1</v>
      </c>
      <c r="U17" s="57">
        <v>747.6</v>
      </c>
      <c r="V17" s="57">
        <v>337.1</v>
      </c>
      <c r="W17" s="57">
        <v>1051.4</v>
      </c>
      <c r="X17" s="57">
        <v>1571.4</v>
      </c>
      <c r="Y17" s="57">
        <v>859.3</v>
      </c>
    </row>
    <row r="18" spans="1:26" s="9" customFormat="1" ht="29.25" customHeight="1" hidden="1">
      <c r="A18" s="7" t="s">
        <v>135</v>
      </c>
      <c r="B18" s="51">
        <v>9665.3</v>
      </c>
      <c r="C18" s="50">
        <f>SUM(E18:Y18)</f>
        <v>10278.099999999999</v>
      </c>
      <c r="D18" s="35">
        <f t="shared" si="0"/>
        <v>1.0634020671888094</v>
      </c>
      <c r="E18" s="26">
        <v>301.6</v>
      </c>
      <c r="F18" s="26">
        <v>311.2</v>
      </c>
      <c r="G18" s="26">
        <v>727.6</v>
      </c>
      <c r="H18" s="26">
        <v>1333.7</v>
      </c>
      <c r="I18" s="26">
        <v>264.9</v>
      </c>
      <c r="J18" s="26">
        <v>343.8</v>
      </c>
      <c r="K18" s="26">
        <v>455.4</v>
      </c>
      <c r="L18" s="26">
        <v>777.7</v>
      </c>
      <c r="M18" s="26">
        <v>347.5</v>
      </c>
      <c r="N18" s="26">
        <v>203.2</v>
      </c>
      <c r="O18" s="26">
        <v>327.6</v>
      </c>
      <c r="P18" s="26">
        <v>303.5</v>
      </c>
      <c r="Q18" s="26">
        <v>493</v>
      </c>
      <c r="R18" s="26">
        <v>482.7</v>
      </c>
      <c r="S18" s="26">
        <v>891.4</v>
      </c>
      <c r="T18" s="26">
        <v>433.2</v>
      </c>
      <c r="U18" s="26">
        <v>196.8</v>
      </c>
      <c r="V18" s="26">
        <v>65.3</v>
      </c>
      <c r="W18" s="26">
        <v>616.3</v>
      </c>
      <c r="X18" s="26">
        <v>1181.1</v>
      </c>
      <c r="Y18" s="26">
        <v>220.6</v>
      </c>
      <c r="Z18" s="46"/>
    </row>
    <row r="19" spans="1:26" s="9" customFormat="1" ht="29.25" customHeight="1" hidden="1">
      <c r="A19" s="5" t="s">
        <v>84</v>
      </c>
      <c r="B19" s="32">
        <f>B18/B17</f>
        <v>0.48326499999999994</v>
      </c>
      <c r="C19" s="32">
        <f>C18/C17</f>
        <v>0.513905</v>
      </c>
      <c r="D19" s="32">
        <f aca="true" t="shared" si="6" ref="D19:Y19">D18/D17</f>
        <v>1.0634020671888094</v>
      </c>
      <c r="E19" s="33">
        <f t="shared" si="6"/>
        <v>0.3367198838896952</v>
      </c>
      <c r="F19" s="33">
        <f t="shared" si="6"/>
        <v>0.4258929793348843</v>
      </c>
      <c r="G19" s="33">
        <f t="shared" si="6"/>
        <v>0.4704208961013771</v>
      </c>
      <c r="H19" s="33">
        <f t="shared" si="6"/>
        <v>1.0659367007672633</v>
      </c>
      <c r="I19" s="33">
        <f t="shared" si="6"/>
        <v>0.45367357424216476</v>
      </c>
      <c r="J19" s="33">
        <f t="shared" si="6"/>
        <v>0.34243027888446215</v>
      </c>
      <c r="K19" s="33">
        <f t="shared" si="6"/>
        <v>0.5544867892365761</v>
      </c>
      <c r="L19" s="33">
        <f t="shared" si="6"/>
        <v>0.5848687673911409</v>
      </c>
      <c r="M19" s="33">
        <f t="shared" si="6"/>
        <v>0.41022311415417306</v>
      </c>
      <c r="N19" s="33">
        <f t="shared" si="6"/>
        <v>0.4842707340324118</v>
      </c>
      <c r="O19" s="33">
        <f t="shared" si="6"/>
        <v>0.5477344925597726</v>
      </c>
      <c r="P19" s="33">
        <f t="shared" si="6"/>
        <v>0.26118760757314974</v>
      </c>
      <c r="Q19" s="33">
        <f t="shared" si="6"/>
        <v>0.46483122760701495</v>
      </c>
      <c r="R19" s="33">
        <f t="shared" si="6"/>
        <v>0.4136601251178335</v>
      </c>
      <c r="S19" s="33">
        <f t="shared" si="6"/>
        <v>0.8302132811772376</v>
      </c>
      <c r="T19" s="33">
        <f t="shared" si="6"/>
        <v>0.45982379789831224</v>
      </c>
      <c r="U19" s="33">
        <f t="shared" si="6"/>
        <v>0.26324237560192615</v>
      </c>
      <c r="V19" s="33">
        <f t="shared" si="6"/>
        <v>0.19371106496588547</v>
      </c>
      <c r="W19" s="33">
        <f t="shared" si="6"/>
        <v>0.5861708198592352</v>
      </c>
      <c r="X19" s="33">
        <f t="shared" si="6"/>
        <v>0.7516227567773959</v>
      </c>
      <c r="Y19" s="33">
        <f t="shared" si="6"/>
        <v>0.25672058652391483</v>
      </c>
      <c r="Z19" s="47"/>
    </row>
    <row r="20" spans="1:25" s="22" customFormat="1" ht="29.25" customHeight="1" hidden="1">
      <c r="A20" s="36" t="s">
        <v>137</v>
      </c>
      <c r="B20" s="11">
        <v>81600</v>
      </c>
      <c r="C20" s="11">
        <f>SUM(E20:Y20)</f>
        <v>69467</v>
      </c>
      <c r="D20" s="53">
        <f t="shared" si="0"/>
        <v>0.8513112745098039</v>
      </c>
      <c r="E20" s="57">
        <v>4428</v>
      </c>
      <c r="F20" s="57">
        <v>2215</v>
      </c>
      <c r="G20" s="57">
        <v>4731</v>
      </c>
      <c r="H20" s="57">
        <v>3335</v>
      </c>
      <c r="I20" s="57">
        <v>2287</v>
      </c>
      <c r="J20" s="57">
        <v>3419</v>
      </c>
      <c r="K20" s="57">
        <v>2117</v>
      </c>
      <c r="L20" s="57">
        <v>3725</v>
      </c>
      <c r="M20" s="57">
        <v>2295</v>
      </c>
      <c r="N20" s="57">
        <v>1738</v>
      </c>
      <c r="O20" s="57">
        <v>1976</v>
      </c>
      <c r="P20" s="57">
        <v>4383</v>
      </c>
      <c r="Q20" s="57">
        <v>5731</v>
      </c>
      <c r="R20" s="57">
        <v>4000</v>
      </c>
      <c r="S20" s="57">
        <v>5510</v>
      </c>
      <c r="T20" s="57">
        <v>2292</v>
      </c>
      <c r="U20" s="57">
        <v>2510</v>
      </c>
      <c r="V20" s="57">
        <v>728</v>
      </c>
      <c r="W20" s="57">
        <v>4030</v>
      </c>
      <c r="X20" s="57">
        <v>5077</v>
      </c>
      <c r="Y20" s="57">
        <v>2940</v>
      </c>
    </row>
    <row r="21" spans="1:25" s="22" customFormat="1" ht="29.25" customHeight="1" hidden="1">
      <c r="A21" s="6" t="s">
        <v>148</v>
      </c>
      <c r="B21" s="11">
        <v>32667</v>
      </c>
      <c r="C21" s="11">
        <f>SUM(E21:Y21)</f>
        <v>7944.9</v>
      </c>
      <c r="D21" s="53"/>
      <c r="E21" s="14"/>
      <c r="F21" s="14"/>
      <c r="G21" s="14">
        <v>483.9</v>
      </c>
      <c r="H21" s="14">
        <v>420</v>
      </c>
      <c r="I21" s="14">
        <v>447</v>
      </c>
      <c r="J21" s="14">
        <v>940</v>
      </c>
      <c r="K21" s="14"/>
      <c r="L21" s="14">
        <v>577</v>
      </c>
      <c r="M21" s="14"/>
      <c r="N21" s="14">
        <v>160</v>
      </c>
      <c r="O21" s="14">
        <v>621</v>
      </c>
      <c r="P21" s="14">
        <v>314</v>
      </c>
      <c r="Q21" s="14"/>
      <c r="R21" s="14">
        <v>1733</v>
      </c>
      <c r="S21" s="14">
        <v>763</v>
      </c>
      <c r="T21" s="14"/>
      <c r="U21" s="14">
        <v>610</v>
      </c>
      <c r="V21" s="14"/>
      <c r="W21" s="14">
        <v>369</v>
      </c>
      <c r="X21" s="14"/>
      <c r="Y21" s="14">
        <v>507</v>
      </c>
    </row>
    <row r="22" spans="1:25" s="22" customFormat="1" ht="29.25" customHeight="1" hidden="1">
      <c r="A22" s="6" t="s">
        <v>25</v>
      </c>
      <c r="B22" s="53">
        <f aca="true" t="shared" si="7" ref="B22:Y22">B21/B20</f>
        <v>0.4003308823529412</v>
      </c>
      <c r="C22" s="38">
        <f t="shared" si="7"/>
        <v>0.11436941281471777</v>
      </c>
      <c r="D22" s="38"/>
      <c r="E22" s="39">
        <f t="shared" si="7"/>
        <v>0</v>
      </c>
      <c r="F22" s="39">
        <f t="shared" si="7"/>
        <v>0</v>
      </c>
      <c r="G22" s="39">
        <f t="shared" si="7"/>
        <v>0.10228281547241598</v>
      </c>
      <c r="H22" s="39">
        <f t="shared" si="7"/>
        <v>0.12593703148425786</v>
      </c>
      <c r="I22" s="39">
        <f t="shared" si="7"/>
        <v>0.1954525579361609</v>
      </c>
      <c r="J22" s="39">
        <f t="shared" si="7"/>
        <v>0.27493419128400115</v>
      </c>
      <c r="K22" s="39">
        <f t="shared" si="7"/>
        <v>0</v>
      </c>
      <c r="L22" s="39">
        <f t="shared" si="7"/>
        <v>0.1548993288590604</v>
      </c>
      <c r="M22" s="39">
        <f t="shared" si="7"/>
        <v>0</v>
      </c>
      <c r="N22" s="39">
        <f t="shared" si="7"/>
        <v>0.09205983889528194</v>
      </c>
      <c r="O22" s="39">
        <f t="shared" si="7"/>
        <v>0.3142712550607287</v>
      </c>
      <c r="P22" s="39">
        <f t="shared" si="7"/>
        <v>0.07164042892995665</v>
      </c>
      <c r="Q22" s="39">
        <f>Q21/Q20</f>
        <v>0</v>
      </c>
      <c r="R22" s="39">
        <f t="shared" si="7"/>
        <v>0.43325</v>
      </c>
      <c r="S22" s="39">
        <f t="shared" si="7"/>
        <v>0.138475499092559</v>
      </c>
      <c r="T22" s="39">
        <f t="shared" si="7"/>
        <v>0</v>
      </c>
      <c r="U22" s="39">
        <f t="shared" si="7"/>
        <v>0.24302788844621515</v>
      </c>
      <c r="V22" s="39">
        <f t="shared" si="7"/>
        <v>0</v>
      </c>
      <c r="W22" s="39">
        <f t="shared" si="7"/>
        <v>0.09156327543424318</v>
      </c>
      <c r="X22" s="39">
        <f t="shared" si="7"/>
        <v>0</v>
      </c>
      <c r="Y22" s="39">
        <f t="shared" si="7"/>
        <v>0.17244897959183675</v>
      </c>
    </row>
    <row r="23" spans="1:25" s="22" customFormat="1" ht="29.25" customHeight="1" hidden="1">
      <c r="A23" s="6" t="s">
        <v>35</v>
      </c>
      <c r="B23" s="11"/>
      <c r="C23" s="27">
        <f>SUM(E23:Y23)</f>
        <v>0</v>
      </c>
      <c r="D23" s="5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22" customFormat="1" ht="29.25" customHeight="1" hidden="1">
      <c r="A24" s="6" t="s">
        <v>114</v>
      </c>
      <c r="B24" s="32">
        <f aca="true" t="shared" si="8" ref="B24:Y24">B23/B21</f>
        <v>0</v>
      </c>
      <c r="C24" s="32">
        <f t="shared" si="8"/>
        <v>0</v>
      </c>
      <c r="D24" s="32" t="e">
        <f t="shared" si="8"/>
        <v>#DIV/0!</v>
      </c>
      <c r="E24" s="33" t="e">
        <f t="shared" si="8"/>
        <v>#DIV/0!</v>
      </c>
      <c r="F24" s="33" t="e">
        <f t="shared" si="8"/>
        <v>#DIV/0!</v>
      </c>
      <c r="G24" s="33">
        <f t="shared" si="8"/>
        <v>0</v>
      </c>
      <c r="H24" s="33">
        <f t="shared" si="8"/>
        <v>0</v>
      </c>
      <c r="I24" s="33">
        <f t="shared" si="8"/>
        <v>0</v>
      </c>
      <c r="J24" s="33">
        <f t="shared" si="8"/>
        <v>0</v>
      </c>
      <c r="K24" s="33" t="e">
        <f t="shared" si="8"/>
        <v>#DIV/0!</v>
      </c>
      <c r="L24" s="33">
        <f t="shared" si="8"/>
        <v>0</v>
      </c>
      <c r="M24" s="33" t="e">
        <f t="shared" si="8"/>
        <v>#DIV/0!</v>
      </c>
      <c r="N24" s="33">
        <f t="shared" si="8"/>
        <v>0</v>
      </c>
      <c r="O24" s="33">
        <f t="shared" si="8"/>
        <v>0</v>
      </c>
      <c r="P24" s="33">
        <f t="shared" si="8"/>
        <v>0</v>
      </c>
      <c r="Q24" s="33" t="e">
        <f t="shared" si="8"/>
        <v>#DIV/0!</v>
      </c>
      <c r="R24" s="33">
        <f t="shared" si="8"/>
        <v>0</v>
      </c>
      <c r="S24" s="33">
        <f t="shared" si="8"/>
        <v>0</v>
      </c>
      <c r="T24" s="33" t="e">
        <f t="shared" si="8"/>
        <v>#DIV/0!</v>
      </c>
      <c r="U24" s="33">
        <f t="shared" si="8"/>
        <v>0</v>
      </c>
      <c r="V24" s="33" t="e">
        <f t="shared" si="8"/>
        <v>#DIV/0!</v>
      </c>
      <c r="W24" s="33">
        <f t="shared" si="8"/>
        <v>0</v>
      </c>
      <c r="X24" s="33" t="e">
        <f t="shared" si="8"/>
        <v>#DIV/0!</v>
      </c>
      <c r="Y24" s="33">
        <f t="shared" si="8"/>
        <v>0</v>
      </c>
    </row>
    <row r="25" spans="1:25" s="22" customFormat="1" ht="29.25" customHeight="1" hidden="1">
      <c r="A25" s="7" t="s">
        <v>112</v>
      </c>
      <c r="B25" s="11">
        <v>115686</v>
      </c>
      <c r="C25" s="11">
        <f>SUM(E25:Y25)</f>
        <v>120463</v>
      </c>
      <c r="D25" s="53">
        <f t="shared" si="0"/>
        <v>1.0412928098473453</v>
      </c>
      <c r="E25" s="24">
        <v>2418</v>
      </c>
      <c r="F25" s="24">
        <v>3760</v>
      </c>
      <c r="G25" s="24">
        <v>8580</v>
      </c>
      <c r="H25" s="24">
        <v>8240</v>
      </c>
      <c r="I25" s="24">
        <v>8921</v>
      </c>
      <c r="J25" s="24">
        <v>5748</v>
      </c>
      <c r="K25" s="24">
        <v>3468</v>
      </c>
      <c r="L25" s="24">
        <v>6200</v>
      </c>
      <c r="M25" s="24">
        <v>5362</v>
      </c>
      <c r="N25" s="24">
        <v>6889</v>
      </c>
      <c r="O25" s="24">
        <v>3425</v>
      </c>
      <c r="P25" s="24">
        <v>6684</v>
      </c>
      <c r="Q25" s="24">
        <v>6682</v>
      </c>
      <c r="R25" s="24">
        <v>3941</v>
      </c>
      <c r="S25" s="24">
        <v>3317</v>
      </c>
      <c r="T25" s="24">
        <v>7790</v>
      </c>
      <c r="U25" s="24">
        <v>2687</v>
      </c>
      <c r="V25" s="24">
        <v>2730</v>
      </c>
      <c r="W25" s="24">
        <v>11255</v>
      </c>
      <c r="X25" s="24">
        <v>8737</v>
      </c>
      <c r="Y25" s="24">
        <v>3629</v>
      </c>
    </row>
    <row r="26" spans="1:25" s="22" customFormat="1" ht="29.25" customHeight="1" hidden="1">
      <c r="A26" s="56" t="s">
        <v>29</v>
      </c>
      <c r="B26" s="11"/>
      <c r="C26" s="11">
        <f>SUM(E26:Y26)</f>
        <v>0</v>
      </c>
      <c r="D26" s="53" t="e">
        <f t="shared" si="0"/>
        <v>#DIV/0!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22" customFormat="1" ht="29.25" customHeight="1" hidden="1">
      <c r="A27" s="5" t="s">
        <v>25</v>
      </c>
      <c r="B27" s="53">
        <f>B26/B25</f>
        <v>0</v>
      </c>
      <c r="C27" s="53">
        <f>C26/C25</f>
        <v>0</v>
      </c>
      <c r="D27" s="53" t="e">
        <f>D26/D25</f>
        <v>#DIV/0!</v>
      </c>
      <c r="E27" s="40">
        <f>E26/E25</f>
        <v>0</v>
      </c>
      <c r="F27" s="40">
        <f aca="true" t="shared" si="9" ref="F27:Y27">F26/F25</f>
        <v>0</v>
      </c>
      <c r="G27" s="40">
        <f t="shared" si="9"/>
        <v>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0</v>
      </c>
      <c r="M27" s="40">
        <f t="shared" si="9"/>
        <v>0</v>
      </c>
      <c r="N27" s="40">
        <f t="shared" si="9"/>
        <v>0</v>
      </c>
      <c r="O27" s="40">
        <f t="shared" si="9"/>
        <v>0</v>
      </c>
      <c r="P27" s="40">
        <f t="shared" si="9"/>
        <v>0</v>
      </c>
      <c r="Q27" s="40">
        <f t="shared" si="9"/>
        <v>0</v>
      </c>
      <c r="R27" s="40">
        <f t="shared" si="9"/>
        <v>0</v>
      </c>
      <c r="S27" s="40">
        <f t="shared" si="9"/>
        <v>0</v>
      </c>
      <c r="T27" s="40">
        <f t="shared" si="9"/>
        <v>0</v>
      </c>
      <c r="U27" s="40">
        <f t="shared" si="9"/>
        <v>0</v>
      </c>
      <c r="V27" s="40">
        <f t="shared" si="9"/>
        <v>0</v>
      </c>
      <c r="W27" s="40">
        <f t="shared" si="9"/>
        <v>0</v>
      </c>
      <c r="X27" s="40">
        <f t="shared" si="9"/>
        <v>0</v>
      </c>
      <c r="Y27" s="40">
        <f t="shared" si="9"/>
        <v>0</v>
      </c>
    </row>
    <row r="28" spans="1:25" s="22" customFormat="1" ht="29.25" customHeight="1" hidden="1">
      <c r="A28" s="56" t="s">
        <v>91</v>
      </c>
      <c r="B28" s="11">
        <v>36673</v>
      </c>
      <c r="C28" s="11">
        <f>SUM(E28:Y28)</f>
        <v>50474</v>
      </c>
      <c r="D28" s="53">
        <f t="shared" si="0"/>
        <v>1.376325907343277</v>
      </c>
      <c r="E28" s="14">
        <v>3580</v>
      </c>
      <c r="F28" s="14">
        <v>1238</v>
      </c>
      <c r="G28" s="14">
        <v>2360</v>
      </c>
      <c r="H28" s="14">
        <v>3185</v>
      </c>
      <c r="I28" s="14">
        <v>1549</v>
      </c>
      <c r="J28" s="14">
        <v>1863</v>
      </c>
      <c r="K28" s="14">
        <v>1338</v>
      </c>
      <c r="L28" s="14">
        <v>3025</v>
      </c>
      <c r="M28" s="14">
        <v>1865</v>
      </c>
      <c r="N28" s="14">
        <v>1466</v>
      </c>
      <c r="O28" s="14">
        <v>1660</v>
      </c>
      <c r="P28" s="14">
        <v>2991</v>
      </c>
      <c r="Q28" s="14">
        <v>4876</v>
      </c>
      <c r="R28" s="14">
        <v>3102</v>
      </c>
      <c r="S28" s="14">
        <v>4609</v>
      </c>
      <c r="T28" s="14">
        <v>1843</v>
      </c>
      <c r="U28" s="14">
        <v>1950</v>
      </c>
      <c r="V28" s="14">
        <v>728</v>
      </c>
      <c r="W28" s="14">
        <v>2506</v>
      </c>
      <c r="X28" s="14">
        <v>3790</v>
      </c>
      <c r="Y28" s="14">
        <v>950</v>
      </c>
    </row>
    <row r="29" spans="1:25" s="22" customFormat="1" ht="29.25" customHeight="1" hidden="1">
      <c r="A29" s="5" t="s">
        <v>31</v>
      </c>
      <c r="B29" s="15">
        <f>B28/B20</f>
        <v>0.4494240196078431</v>
      </c>
      <c r="C29" s="15">
        <f>C28/C20</f>
        <v>0.7265896036967193</v>
      </c>
      <c r="D29" s="16"/>
      <c r="E29" s="16">
        <f aca="true" t="shared" si="10" ref="E29:Y29">E28/E20</f>
        <v>0.8084914182475158</v>
      </c>
      <c r="F29" s="16">
        <f t="shared" si="10"/>
        <v>0.5589164785553047</v>
      </c>
      <c r="G29" s="16">
        <f t="shared" si="10"/>
        <v>0.49883745508349187</v>
      </c>
      <c r="H29" s="16">
        <f t="shared" si="10"/>
        <v>0.9550224887556222</v>
      </c>
      <c r="I29" s="16">
        <f t="shared" si="10"/>
        <v>0.6773065150852645</v>
      </c>
      <c r="J29" s="16">
        <f t="shared" si="10"/>
        <v>0.544896168470313</v>
      </c>
      <c r="K29" s="16">
        <f t="shared" si="10"/>
        <v>0.632026452527161</v>
      </c>
      <c r="L29" s="16">
        <f t="shared" si="10"/>
        <v>0.8120805369127517</v>
      </c>
      <c r="M29" s="16">
        <f t="shared" si="10"/>
        <v>0.8126361655773421</v>
      </c>
      <c r="N29" s="16">
        <f t="shared" si="10"/>
        <v>0.8434982738780207</v>
      </c>
      <c r="O29" s="16">
        <f t="shared" si="10"/>
        <v>0.840080971659919</v>
      </c>
      <c r="P29" s="16">
        <f t="shared" si="10"/>
        <v>0.6824093086926762</v>
      </c>
      <c r="Q29" s="16">
        <f t="shared" si="10"/>
        <v>0.8508113767230849</v>
      </c>
      <c r="R29" s="16">
        <f t="shared" si="10"/>
        <v>0.7755</v>
      </c>
      <c r="S29" s="16">
        <f t="shared" si="10"/>
        <v>0.8364791288566243</v>
      </c>
      <c r="T29" s="16">
        <f t="shared" si="10"/>
        <v>0.8041012216404887</v>
      </c>
      <c r="U29" s="16">
        <f t="shared" si="10"/>
        <v>0.7768924302788844</v>
      </c>
      <c r="V29" s="16">
        <f t="shared" si="10"/>
        <v>1</v>
      </c>
      <c r="W29" s="16">
        <f t="shared" si="10"/>
        <v>0.6218362282878412</v>
      </c>
      <c r="X29" s="16">
        <f t="shared" si="10"/>
        <v>0.7465038408508962</v>
      </c>
      <c r="Y29" s="16">
        <f t="shared" si="10"/>
        <v>0.3231292517006803</v>
      </c>
    </row>
    <row r="30" spans="1:25" s="22" customFormat="1" ht="29.25" customHeight="1" hidden="1">
      <c r="A30" s="56" t="s">
        <v>111</v>
      </c>
      <c r="B30" s="11">
        <v>14017</v>
      </c>
      <c r="C30" s="11">
        <f>SUM(E30:Y30)</f>
        <v>24046</v>
      </c>
      <c r="D30" s="53">
        <f t="shared" si="0"/>
        <v>1.7154883355924948</v>
      </c>
      <c r="E30" s="14"/>
      <c r="F30" s="14">
        <v>916</v>
      </c>
      <c r="G30" s="14">
        <v>558</v>
      </c>
      <c r="H30" s="14">
        <v>2421</v>
      </c>
      <c r="I30" s="14">
        <v>1307</v>
      </c>
      <c r="J30" s="14">
        <v>480</v>
      </c>
      <c r="K30" s="14">
        <v>373</v>
      </c>
      <c r="L30" s="14">
        <v>2700</v>
      </c>
      <c r="M30" s="14">
        <v>786</v>
      </c>
      <c r="N30" s="14">
        <v>575</v>
      </c>
      <c r="O30" s="14">
        <v>116</v>
      </c>
      <c r="P30" s="14">
        <v>392</v>
      </c>
      <c r="Q30" s="14">
        <v>700</v>
      </c>
      <c r="R30" s="14">
        <v>669</v>
      </c>
      <c r="S30" s="14">
        <v>548</v>
      </c>
      <c r="T30" s="14">
        <v>3753</v>
      </c>
      <c r="U30" s="14">
        <v>387</v>
      </c>
      <c r="V30" s="14">
        <v>2225</v>
      </c>
      <c r="W30" s="14">
        <v>1201</v>
      </c>
      <c r="X30" s="14">
        <v>3719</v>
      </c>
      <c r="Y30" s="14">
        <v>220</v>
      </c>
    </row>
    <row r="31" spans="1:25" s="22" customFormat="1" ht="29.25" customHeight="1" hidden="1">
      <c r="A31" s="56" t="s">
        <v>31</v>
      </c>
      <c r="B31" s="15">
        <f aca="true" t="shared" si="11" ref="B31:Y31">B30/B25</f>
        <v>0.12116418581332226</v>
      </c>
      <c r="C31" s="15">
        <f t="shared" si="11"/>
        <v>0.19961315922731462</v>
      </c>
      <c r="D31" s="15"/>
      <c r="E31" s="16">
        <f t="shared" si="11"/>
        <v>0</v>
      </c>
      <c r="F31" s="16">
        <f t="shared" si="11"/>
        <v>0.24361702127659574</v>
      </c>
      <c r="G31" s="16">
        <f t="shared" si="11"/>
        <v>0.06503496503496503</v>
      </c>
      <c r="H31" s="16">
        <f t="shared" si="11"/>
        <v>0.29381067961165047</v>
      </c>
      <c r="I31" s="16">
        <f t="shared" si="11"/>
        <v>0.14650823898666068</v>
      </c>
      <c r="J31" s="16">
        <f t="shared" si="11"/>
        <v>0.08350730688935282</v>
      </c>
      <c r="K31" s="16">
        <f t="shared" si="11"/>
        <v>0.10755478662053057</v>
      </c>
      <c r="L31" s="16">
        <f t="shared" si="11"/>
        <v>0.43548387096774194</v>
      </c>
      <c r="M31" s="16">
        <f t="shared" si="11"/>
        <v>0.14658709436777323</v>
      </c>
      <c r="N31" s="16">
        <f t="shared" si="11"/>
        <v>0.0834663957032951</v>
      </c>
      <c r="O31" s="16">
        <f t="shared" si="11"/>
        <v>0.03386861313868613</v>
      </c>
      <c r="P31" s="16">
        <f t="shared" si="11"/>
        <v>0.05864751645721125</v>
      </c>
      <c r="Q31" s="16">
        <f t="shared" si="11"/>
        <v>0.10475905417539659</v>
      </c>
      <c r="R31" s="16">
        <f t="shared" si="11"/>
        <v>0.1697538695762497</v>
      </c>
      <c r="S31" s="16">
        <f t="shared" si="11"/>
        <v>0.1652095266807356</v>
      </c>
      <c r="T31" s="16">
        <f t="shared" si="11"/>
        <v>0.4817715019255456</v>
      </c>
      <c r="U31" s="16">
        <f t="shared" si="11"/>
        <v>0.14402679568291776</v>
      </c>
      <c r="V31" s="16">
        <f t="shared" si="11"/>
        <v>0.815018315018315</v>
      </c>
      <c r="W31" s="16">
        <f t="shared" si="11"/>
        <v>0.10670812972012439</v>
      </c>
      <c r="X31" s="16">
        <f t="shared" si="11"/>
        <v>0.4256609820304452</v>
      </c>
      <c r="Y31" s="16">
        <f t="shared" si="11"/>
        <v>0.0606227610912097</v>
      </c>
    </row>
    <row r="32" spans="1:25" s="22" customFormat="1" ht="29.25" customHeight="1" hidden="1">
      <c r="A32" s="6" t="s">
        <v>92</v>
      </c>
      <c r="B32" s="11">
        <v>30365</v>
      </c>
      <c r="C32" s="11">
        <f>SUM(E32:Y32)</f>
        <v>55560</v>
      </c>
      <c r="D32" s="53">
        <f t="shared" si="0"/>
        <v>1.8297381854108348</v>
      </c>
      <c r="E32" s="14">
        <v>3021</v>
      </c>
      <c r="F32" s="14">
        <v>1238</v>
      </c>
      <c r="G32" s="14">
        <v>2421</v>
      </c>
      <c r="H32" s="14">
        <v>3185</v>
      </c>
      <c r="I32" s="14">
        <v>1549</v>
      </c>
      <c r="J32" s="14">
        <v>2768</v>
      </c>
      <c r="K32" s="14">
        <v>1338</v>
      </c>
      <c r="L32" s="14">
        <v>3450</v>
      </c>
      <c r="M32" s="14">
        <v>2095</v>
      </c>
      <c r="N32" s="14">
        <v>1486</v>
      </c>
      <c r="O32" s="14">
        <v>1580</v>
      </c>
      <c r="P32" s="14">
        <v>3425</v>
      </c>
      <c r="Q32" s="14">
        <v>5731</v>
      </c>
      <c r="R32" s="14">
        <v>2863</v>
      </c>
      <c r="S32" s="14">
        <v>4876</v>
      </c>
      <c r="T32" s="14">
        <v>1843</v>
      </c>
      <c r="U32" s="14">
        <v>1495</v>
      </c>
      <c r="V32" s="14">
        <v>728</v>
      </c>
      <c r="W32" s="14">
        <v>3654</v>
      </c>
      <c r="X32" s="14">
        <v>4574</v>
      </c>
      <c r="Y32" s="14">
        <v>2240</v>
      </c>
    </row>
    <row r="33" spans="1:25" s="22" customFormat="1" ht="29.25" customHeight="1" hidden="1">
      <c r="A33" s="5" t="s">
        <v>31</v>
      </c>
      <c r="B33" s="53">
        <f aca="true" t="shared" si="12" ref="B33:Y33">B32/B20</f>
        <v>0.3721200980392157</v>
      </c>
      <c r="C33" s="53">
        <f t="shared" si="12"/>
        <v>0.7998042235881786</v>
      </c>
      <c r="D33" s="53"/>
      <c r="E33" s="40">
        <f t="shared" si="12"/>
        <v>0.6822493224932249</v>
      </c>
      <c r="F33" s="40">
        <f t="shared" si="12"/>
        <v>0.5589164785553047</v>
      </c>
      <c r="G33" s="40">
        <f t="shared" si="12"/>
        <v>0.5117311350665821</v>
      </c>
      <c r="H33" s="40">
        <f t="shared" si="12"/>
        <v>0.9550224887556222</v>
      </c>
      <c r="I33" s="40">
        <f t="shared" si="12"/>
        <v>0.6773065150852645</v>
      </c>
      <c r="J33" s="40">
        <f t="shared" si="12"/>
        <v>0.8095934483767183</v>
      </c>
      <c r="K33" s="40">
        <f t="shared" si="12"/>
        <v>0.632026452527161</v>
      </c>
      <c r="L33" s="40">
        <f t="shared" si="12"/>
        <v>0.9261744966442953</v>
      </c>
      <c r="M33" s="40">
        <f t="shared" si="12"/>
        <v>0.9128540305010894</v>
      </c>
      <c r="N33" s="40">
        <f t="shared" si="12"/>
        <v>0.8550057537399309</v>
      </c>
      <c r="O33" s="40">
        <f t="shared" si="12"/>
        <v>0.7995951417004049</v>
      </c>
      <c r="P33" s="40">
        <f t="shared" si="12"/>
        <v>0.781428245493954</v>
      </c>
      <c r="Q33" s="40">
        <f t="shared" si="12"/>
        <v>1</v>
      </c>
      <c r="R33" s="40">
        <f t="shared" si="12"/>
        <v>0.71575</v>
      </c>
      <c r="S33" s="40">
        <f t="shared" si="12"/>
        <v>0.8849364791288566</v>
      </c>
      <c r="T33" s="40">
        <f t="shared" si="12"/>
        <v>0.8041012216404887</v>
      </c>
      <c r="U33" s="40">
        <f t="shared" si="12"/>
        <v>0.5956175298804781</v>
      </c>
      <c r="V33" s="40">
        <f t="shared" si="12"/>
        <v>1</v>
      </c>
      <c r="W33" s="40">
        <f t="shared" si="12"/>
        <v>0.9066997518610422</v>
      </c>
      <c r="X33" s="40">
        <f t="shared" si="12"/>
        <v>0.9009257435493402</v>
      </c>
      <c r="Y33" s="40">
        <f t="shared" si="12"/>
        <v>0.7619047619047619</v>
      </c>
    </row>
    <row r="34" spans="1:25" s="22" customFormat="1" ht="29.25" customHeight="1" hidden="1">
      <c r="A34" s="6" t="s">
        <v>93</v>
      </c>
      <c r="B34" s="11">
        <v>60645</v>
      </c>
      <c r="C34" s="11">
        <f>SUM(E34:Y34)</f>
        <v>104261</v>
      </c>
      <c r="D34" s="53">
        <f t="shared" si="0"/>
        <v>1.7192019127710445</v>
      </c>
      <c r="E34" s="14">
        <v>2418</v>
      </c>
      <c r="F34" s="14">
        <v>3760</v>
      </c>
      <c r="G34" s="14">
        <v>8580</v>
      </c>
      <c r="H34" s="14">
        <v>6367</v>
      </c>
      <c r="I34" s="14">
        <v>7950</v>
      </c>
      <c r="J34" s="14">
        <v>5748</v>
      </c>
      <c r="K34" s="14">
        <v>3289</v>
      </c>
      <c r="L34" s="14">
        <v>6200</v>
      </c>
      <c r="M34" s="14">
        <v>5362</v>
      </c>
      <c r="N34" s="14">
        <v>1987</v>
      </c>
      <c r="O34" s="14">
        <v>3210</v>
      </c>
      <c r="P34" s="14">
        <v>6260</v>
      </c>
      <c r="Q34" s="14">
        <v>6682</v>
      </c>
      <c r="R34" s="14">
        <v>3821</v>
      </c>
      <c r="S34" s="14">
        <v>3317</v>
      </c>
      <c r="T34" s="14">
        <v>5442</v>
      </c>
      <c r="U34" s="14">
        <v>2687</v>
      </c>
      <c r="V34" s="14">
        <v>2225</v>
      </c>
      <c r="W34" s="14">
        <v>7022</v>
      </c>
      <c r="X34" s="14">
        <v>8305</v>
      </c>
      <c r="Y34" s="14">
        <v>3629</v>
      </c>
    </row>
    <row r="35" spans="1:25" s="22" customFormat="1" ht="29.25" customHeight="1" hidden="1">
      <c r="A35" s="5" t="s">
        <v>31</v>
      </c>
      <c r="B35" s="53">
        <f aca="true" t="shared" si="13" ref="B35:Y35">B34/B25</f>
        <v>0.5242207354390332</v>
      </c>
      <c r="C35" s="53">
        <f t="shared" si="13"/>
        <v>0.8655022704066809</v>
      </c>
      <c r="D35" s="53"/>
      <c r="E35" s="40">
        <f t="shared" si="13"/>
        <v>1</v>
      </c>
      <c r="F35" s="40">
        <f t="shared" si="13"/>
        <v>1</v>
      </c>
      <c r="G35" s="40">
        <f t="shared" si="13"/>
        <v>1</v>
      </c>
      <c r="H35" s="40">
        <f t="shared" si="13"/>
        <v>0.7726941747572815</v>
      </c>
      <c r="I35" s="40">
        <f t="shared" si="13"/>
        <v>0.8911557000336285</v>
      </c>
      <c r="J35" s="40">
        <f t="shared" si="13"/>
        <v>1</v>
      </c>
      <c r="K35" s="40">
        <f t="shared" si="13"/>
        <v>0.9483852364475202</v>
      </c>
      <c r="L35" s="40">
        <f t="shared" si="13"/>
        <v>1</v>
      </c>
      <c r="M35" s="40">
        <f t="shared" si="13"/>
        <v>1</v>
      </c>
      <c r="N35" s="40">
        <f t="shared" si="13"/>
        <v>0.28843083176077805</v>
      </c>
      <c r="O35" s="40">
        <f t="shared" si="13"/>
        <v>0.9372262773722628</v>
      </c>
      <c r="P35" s="40">
        <f t="shared" si="13"/>
        <v>0.9365649311789348</v>
      </c>
      <c r="Q35" s="40">
        <f t="shared" si="13"/>
        <v>1</v>
      </c>
      <c r="R35" s="40">
        <f t="shared" si="13"/>
        <v>0.9695508754123319</v>
      </c>
      <c r="S35" s="40">
        <f t="shared" si="13"/>
        <v>1</v>
      </c>
      <c r="T35" s="40">
        <f t="shared" si="13"/>
        <v>0.6985879332477535</v>
      </c>
      <c r="U35" s="40">
        <f t="shared" si="13"/>
        <v>1</v>
      </c>
      <c r="V35" s="40">
        <f t="shared" si="13"/>
        <v>0.815018315018315</v>
      </c>
      <c r="W35" s="40">
        <f t="shared" si="13"/>
        <v>0.6239004886717014</v>
      </c>
      <c r="X35" s="40">
        <f t="shared" si="13"/>
        <v>0.9505551104498111</v>
      </c>
      <c r="Y35" s="40">
        <f t="shared" si="13"/>
        <v>1</v>
      </c>
    </row>
    <row r="36" spans="1:25" s="22" customFormat="1" ht="29.25" customHeight="1" hidden="1">
      <c r="A36" s="41" t="s">
        <v>26</v>
      </c>
      <c r="B36" s="11">
        <v>134137</v>
      </c>
      <c r="C36" s="11">
        <f>SUM(E36:Y36)</f>
        <v>161023</v>
      </c>
      <c r="D36" s="53">
        <f t="shared" si="0"/>
        <v>1.2004368667854508</v>
      </c>
      <c r="E36" s="57">
        <v>7030</v>
      </c>
      <c r="F36" s="57">
        <v>3005</v>
      </c>
      <c r="G36" s="57">
        <v>14894</v>
      </c>
      <c r="H36" s="57">
        <v>9440</v>
      </c>
      <c r="I36" s="57">
        <v>4613</v>
      </c>
      <c r="J36" s="57">
        <v>10500</v>
      </c>
      <c r="K36" s="57">
        <v>7388</v>
      </c>
      <c r="L36" s="57">
        <v>15217</v>
      </c>
      <c r="M36" s="57">
        <v>5487</v>
      </c>
      <c r="N36" s="57">
        <v>2397</v>
      </c>
      <c r="O36" s="57">
        <v>3205</v>
      </c>
      <c r="P36" s="57">
        <v>4550</v>
      </c>
      <c r="Q36" s="57">
        <v>10375</v>
      </c>
      <c r="R36" s="57">
        <v>7200</v>
      </c>
      <c r="S36" s="57">
        <v>12122</v>
      </c>
      <c r="T36" s="57">
        <v>5660</v>
      </c>
      <c r="U36" s="57">
        <v>5890</v>
      </c>
      <c r="V36" s="57">
        <v>780</v>
      </c>
      <c r="W36" s="57">
        <v>4440</v>
      </c>
      <c r="X36" s="57">
        <v>23000</v>
      </c>
      <c r="Y36" s="57">
        <v>3830</v>
      </c>
    </row>
    <row r="37" spans="1:25" s="22" customFormat="1" ht="29.25" customHeight="1" hidden="1">
      <c r="A37" s="6" t="s">
        <v>94</v>
      </c>
      <c r="B37" s="11">
        <v>72149</v>
      </c>
      <c r="C37" s="11">
        <f>SUM(E37:Y37)</f>
        <v>155736</v>
      </c>
      <c r="D37" s="53">
        <f t="shared" si="0"/>
        <v>2.158533035800912</v>
      </c>
      <c r="E37" s="14">
        <v>6468</v>
      </c>
      <c r="F37" s="14">
        <v>3005</v>
      </c>
      <c r="G37" s="14">
        <v>14894</v>
      </c>
      <c r="H37" s="14">
        <v>9440</v>
      </c>
      <c r="I37" s="14">
        <v>4575</v>
      </c>
      <c r="J37" s="14">
        <v>10500</v>
      </c>
      <c r="K37" s="14">
        <v>6801</v>
      </c>
      <c r="L37" s="14">
        <v>15217</v>
      </c>
      <c r="M37" s="14">
        <v>5487</v>
      </c>
      <c r="N37" s="14">
        <v>2397</v>
      </c>
      <c r="O37" s="14">
        <v>3100</v>
      </c>
      <c r="P37" s="14">
        <v>4550</v>
      </c>
      <c r="Q37" s="14">
        <v>10375</v>
      </c>
      <c r="R37" s="14">
        <v>7200</v>
      </c>
      <c r="S37" s="14">
        <v>9948</v>
      </c>
      <c r="T37" s="14">
        <v>4640</v>
      </c>
      <c r="U37" s="14">
        <v>5890</v>
      </c>
      <c r="V37" s="14">
        <v>780</v>
      </c>
      <c r="W37" s="14">
        <v>4440</v>
      </c>
      <c r="X37" s="14">
        <v>22199</v>
      </c>
      <c r="Y37" s="14">
        <v>3830</v>
      </c>
    </row>
    <row r="38" spans="1:25" s="22" customFormat="1" ht="29.25" customHeight="1" hidden="1">
      <c r="A38" s="5" t="s">
        <v>20</v>
      </c>
      <c r="B38" s="53">
        <f aca="true" t="shared" si="14" ref="B38:Y38">B37/B36</f>
        <v>0.5378754556908235</v>
      </c>
      <c r="C38" s="53">
        <f t="shared" si="14"/>
        <v>0.9671661812287685</v>
      </c>
      <c r="D38" s="53"/>
      <c r="E38" s="40">
        <f t="shared" si="14"/>
        <v>0.9200568990042675</v>
      </c>
      <c r="F38" s="40">
        <f t="shared" si="14"/>
        <v>1</v>
      </c>
      <c r="G38" s="40">
        <f t="shared" si="14"/>
        <v>1</v>
      </c>
      <c r="H38" s="40">
        <f t="shared" si="14"/>
        <v>1</v>
      </c>
      <c r="I38" s="40">
        <f t="shared" si="14"/>
        <v>0.991762410578799</v>
      </c>
      <c r="J38" s="40">
        <f t="shared" si="14"/>
        <v>1</v>
      </c>
      <c r="K38" s="40">
        <f t="shared" si="14"/>
        <v>0.9205468327016784</v>
      </c>
      <c r="L38" s="40">
        <f t="shared" si="14"/>
        <v>1</v>
      </c>
      <c r="M38" s="40">
        <f t="shared" si="14"/>
        <v>1</v>
      </c>
      <c r="N38" s="40">
        <f t="shared" si="14"/>
        <v>1</v>
      </c>
      <c r="O38" s="40">
        <f t="shared" si="14"/>
        <v>0.9672386895475819</v>
      </c>
      <c r="P38" s="40">
        <f t="shared" si="14"/>
        <v>1</v>
      </c>
      <c r="Q38" s="40">
        <f t="shared" si="14"/>
        <v>1</v>
      </c>
      <c r="R38" s="40">
        <f t="shared" si="14"/>
        <v>1</v>
      </c>
      <c r="S38" s="40">
        <f t="shared" si="14"/>
        <v>0.8206566573172743</v>
      </c>
      <c r="T38" s="40">
        <f t="shared" si="14"/>
        <v>0.8197879858657244</v>
      </c>
      <c r="U38" s="40">
        <f t="shared" si="14"/>
        <v>1</v>
      </c>
      <c r="V38" s="40">
        <f t="shared" si="14"/>
        <v>1</v>
      </c>
      <c r="W38" s="40">
        <f t="shared" si="14"/>
        <v>1</v>
      </c>
      <c r="X38" s="40">
        <f t="shared" si="14"/>
        <v>0.9651739130434782</v>
      </c>
      <c r="Y38" s="40">
        <f t="shared" si="14"/>
        <v>1</v>
      </c>
    </row>
    <row r="39" spans="1:25" s="22" customFormat="1" ht="29.25" customHeight="1" hidden="1">
      <c r="A39" s="42" t="s">
        <v>34</v>
      </c>
      <c r="B39" s="11">
        <v>47047</v>
      </c>
      <c r="C39" s="11">
        <f>SUM(E39:Y39)</f>
        <v>125202</v>
      </c>
      <c r="D39" s="53">
        <f t="shared" si="0"/>
        <v>2.6612111292962357</v>
      </c>
      <c r="E39" s="14">
        <v>3541</v>
      </c>
      <c r="F39" s="14">
        <v>3005</v>
      </c>
      <c r="G39" s="14">
        <v>13520</v>
      </c>
      <c r="H39" s="14">
        <v>9440</v>
      </c>
      <c r="I39" s="14">
        <v>3780</v>
      </c>
      <c r="J39" s="14">
        <v>6048</v>
      </c>
      <c r="K39" s="14">
        <v>4517</v>
      </c>
      <c r="L39" s="14">
        <v>11608</v>
      </c>
      <c r="M39" s="14">
        <v>4447</v>
      </c>
      <c r="N39" s="14">
        <v>2118</v>
      </c>
      <c r="O39" s="14">
        <v>2330</v>
      </c>
      <c r="P39" s="14">
        <v>4550</v>
      </c>
      <c r="Q39" s="14">
        <v>7070</v>
      </c>
      <c r="R39" s="14">
        <v>7200</v>
      </c>
      <c r="S39" s="14">
        <v>8578</v>
      </c>
      <c r="T39" s="14">
        <v>2507</v>
      </c>
      <c r="U39" s="14">
        <v>5890</v>
      </c>
      <c r="V39" s="14">
        <v>780</v>
      </c>
      <c r="W39" s="14">
        <v>3865</v>
      </c>
      <c r="X39" s="14">
        <v>16578</v>
      </c>
      <c r="Y39" s="14">
        <v>3830</v>
      </c>
    </row>
    <row r="40" spans="1:26" s="9" customFormat="1" ht="35.25" customHeight="1" hidden="1">
      <c r="A40" s="7" t="s">
        <v>30</v>
      </c>
      <c r="B40" s="11">
        <v>191770</v>
      </c>
      <c r="C40" s="11">
        <f>SUM(E40:Y40)</f>
        <v>207245</v>
      </c>
      <c r="D40" s="53">
        <f t="shared" si="0"/>
        <v>1.080695624967409</v>
      </c>
      <c r="E40" s="57">
        <v>11925</v>
      </c>
      <c r="F40" s="57">
        <v>7378</v>
      </c>
      <c r="G40" s="57">
        <v>12979</v>
      </c>
      <c r="H40" s="57">
        <v>11679</v>
      </c>
      <c r="I40" s="57">
        <v>6415</v>
      </c>
      <c r="J40" s="57">
        <v>10571</v>
      </c>
      <c r="K40" s="57">
        <v>8895</v>
      </c>
      <c r="L40" s="57">
        <v>10909</v>
      </c>
      <c r="M40" s="57">
        <v>9915</v>
      </c>
      <c r="N40" s="57">
        <v>4499</v>
      </c>
      <c r="O40" s="57">
        <v>5770</v>
      </c>
      <c r="P40" s="57">
        <v>11024</v>
      </c>
      <c r="Q40" s="57">
        <v>11557</v>
      </c>
      <c r="R40" s="57">
        <v>11763</v>
      </c>
      <c r="S40" s="57">
        <v>13832</v>
      </c>
      <c r="T40" s="57">
        <v>11581</v>
      </c>
      <c r="U40" s="57">
        <v>8904</v>
      </c>
      <c r="V40" s="57">
        <v>3598</v>
      </c>
      <c r="W40" s="57">
        <v>9502</v>
      </c>
      <c r="X40" s="57">
        <v>14088</v>
      </c>
      <c r="Y40" s="57">
        <v>10461</v>
      </c>
      <c r="Z40" s="46"/>
    </row>
    <row r="41" spans="1:26" s="9" customFormat="1" ht="43.5" customHeight="1" hidden="1">
      <c r="A41" s="8" t="s">
        <v>113</v>
      </c>
      <c r="B41" s="11">
        <v>187105</v>
      </c>
      <c r="C41" s="11">
        <f>SUM(E41:Y41)</f>
        <v>201500</v>
      </c>
      <c r="D41" s="53">
        <f t="shared" si="0"/>
        <v>1.076935410598327</v>
      </c>
      <c r="E41" s="57">
        <v>7653</v>
      </c>
      <c r="F41" s="57">
        <v>8150</v>
      </c>
      <c r="G41" s="57">
        <v>13262</v>
      </c>
      <c r="H41" s="57">
        <v>12484</v>
      </c>
      <c r="I41" s="57">
        <v>6439</v>
      </c>
      <c r="J41" s="57">
        <v>11300</v>
      </c>
      <c r="K41" s="57">
        <v>8895</v>
      </c>
      <c r="L41" s="57">
        <v>10915</v>
      </c>
      <c r="M41" s="57">
        <v>9562</v>
      </c>
      <c r="N41" s="57">
        <v>3457</v>
      </c>
      <c r="O41" s="57">
        <v>5784</v>
      </c>
      <c r="P41" s="57">
        <v>11024</v>
      </c>
      <c r="Q41" s="57">
        <v>11557</v>
      </c>
      <c r="R41" s="57">
        <v>12415</v>
      </c>
      <c r="S41" s="57">
        <v>14250</v>
      </c>
      <c r="T41" s="57">
        <v>9701</v>
      </c>
      <c r="U41" s="57">
        <v>8904</v>
      </c>
      <c r="V41" s="57">
        <v>1600</v>
      </c>
      <c r="W41" s="57">
        <v>9597</v>
      </c>
      <c r="X41" s="57">
        <v>14090</v>
      </c>
      <c r="Y41" s="57">
        <v>10461</v>
      </c>
      <c r="Z41" s="46"/>
    </row>
    <row r="42" spans="1:26" s="9" customFormat="1" ht="28.5" customHeight="1" hidden="1">
      <c r="A42" s="5" t="s">
        <v>20</v>
      </c>
      <c r="B42" s="28">
        <f aca="true" t="shared" si="15" ref="B42:Y42">B41/B40</f>
        <v>0.9756739844605518</v>
      </c>
      <c r="C42" s="28">
        <f t="shared" si="15"/>
        <v>0.9722791864701199</v>
      </c>
      <c r="D42" s="28"/>
      <c r="E42" s="43">
        <f t="shared" si="15"/>
        <v>0.6417610062893082</v>
      </c>
      <c r="F42" s="43">
        <f t="shared" si="15"/>
        <v>1.104635402548116</v>
      </c>
      <c r="G42" s="43">
        <f t="shared" si="15"/>
        <v>1.0218044533477155</v>
      </c>
      <c r="H42" s="43">
        <f t="shared" si="15"/>
        <v>1.0689271341724462</v>
      </c>
      <c r="I42" s="43">
        <f t="shared" si="15"/>
        <v>1.0037412314886984</v>
      </c>
      <c r="J42" s="43">
        <f t="shared" si="15"/>
        <v>1.0689622552265632</v>
      </c>
      <c r="K42" s="43">
        <f t="shared" si="15"/>
        <v>1</v>
      </c>
      <c r="L42" s="43">
        <f t="shared" si="15"/>
        <v>1.0005500045833715</v>
      </c>
      <c r="M42" s="43">
        <f t="shared" si="15"/>
        <v>0.9643973777105396</v>
      </c>
      <c r="N42" s="43">
        <f t="shared" si="15"/>
        <v>0.7683929762169371</v>
      </c>
      <c r="O42" s="43">
        <f t="shared" si="15"/>
        <v>1.0024263431542462</v>
      </c>
      <c r="P42" s="43">
        <f t="shared" si="15"/>
        <v>1</v>
      </c>
      <c r="Q42" s="43">
        <f t="shared" si="15"/>
        <v>1</v>
      </c>
      <c r="R42" s="43">
        <f t="shared" si="15"/>
        <v>1.0554280370653746</v>
      </c>
      <c r="S42" s="43">
        <f t="shared" si="15"/>
        <v>1.0302197802197801</v>
      </c>
      <c r="T42" s="43">
        <f t="shared" si="15"/>
        <v>0.8376651411795182</v>
      </c>
      <c r="U42" s="43">
        <f t="shared" si="15"/>
        <v>1</v>
      </c>
      <c r="V42" s="43">
        <f t="shared" si="15"/>
        <v>0.44469149527515284</v>
      </c>
      <c r="W42" s="43">
        <f t="shared" si="15"/>
        <v>1.0099978951799622</v>
      </c>
      <c r="X42" s="43">
        <f t="shared" si="15"/>
        <v>1.0001419647927314</v>
      </c>
      <c r="Y42" s="43">
        <f t="shared" si="15"/>
        <v>1</v>
      </c>
      <c r="Z42" s="47"/>
    </row>
    <row r="43" spans="1:26" s="9" customFormat="1" ht="24" customHeight="1" hidden="1">
      <c r="A43" s="5" t="s">
        <v>88</v>
      </c>
      <c r="B43" s="11">
        <v>67041</v>
      </c>
      <c r="C43" s="11">
        <f aca="true" t="shared" si="16" ref="C43:C49">SUM(E43:Y43)</f>
        <v>76636</v>
      </c>
      <c r="D43" s="53">
        <f t="shared" si="0"/>
        <v>1.1431213734878656</v>
      </c>
      <c r="E43" s="12">
        <v>2658</v>
      </c>
      <c r="F43" s="12">
        <v>3095</v>
      </c>
      <c r="G43" s="12">
        <v>5164</v>
      </c>
      <c r="H43" s="12">
        <v>3123</v>
      </c>
      <c r="I43" s="12">
        <v>2777</v>
      </c>
      <c r="J43" s="12">
        <v>4435</v>
      </c>
      <c r="K43" s="12">
        <v>2574</v>
      </c>
      <c r="L43" s="12">
        <v>4331</v>
      </c>
      <c r="M43" s="12">
        <v>2972</v>
      </c>
      <c r="N43" s="12">
        <v>2201</v>
      </c>
      <c r="O43" s="12">
        <v>3015</v>
      </c>
      <c r="P43" s="12">
        <v>3361</v>
      </c>
      <c r="Q43" s="12">
        <v>3508</v>
      </c>
      <c r="R43" s="12">
        <v>4930</v>
      </c>
      <c r="S43" s="12">
        <v>6769</v>
      </c>
      <c r="T43" s="12">
        <v>3350</v>
      </c>
      <c r="U43" s="12">
        <v>4850</v>
      </c>
      <c r="V43" s="12">
        <v>425</v>
      </c>
      <c r="W43" s="12">
        <v>3279</v>
      </c>
      <c r="X43" s="12">
        <v>6549</v>
      </c>
      <c r="Y43" s="12">
        <v>3270</v>
      </c>
      <c r="Z43" s="47"/>
    </row>
    <row r="44" spans="1:26" s="9" customFormat="1" ht="29.25" customHeight="1" hidden="1">
      <c r="A44" s="5" t="s">
        <v>86</v>
      </c>
      <c r="B44" s="11">
        <v>81851</v>
      </c>
      <c r="C44" s="11">
        <f t="shared" si="16"/>
        <v>93811</v>
      </c>
      <c r="D44" s="53">
        <f t="shared" si="0"/>
        <v>1.1461191677560445</v>
      </c>
      <c r="E44" s="14">
        <v>3084</v>
      </c>
      <c r="F44" s="14">
        <v>3540</v>
      </c>
      <c r="G44" s="14">
        <v>5878</v>
      </c>
      <c r="H44" s="14">
        <v>7548</v>
      </c>
      <c r="I44" s="14">
        <v>2273</v>
      </c>
      <c r="J44" s="14">
        <v>5367</v>
      </c>
      <c r="K44" s="14">
        <v>4291</v>
      </c>
      <c r="L44" s="14">
        <v>4782</v>
      </c>
      <c r="M44" s="14">
        <v>6149</v>
      </c>
      <c r="N44" s="14">
        <v>1266</v>
      </c>
      <c r="O44" s="14">
        <v>2405</v>
      </c>
      <c r="P44" s="14">
        <v>6246</v>
      </c>
      <c r="Q44" s="14">
        <v>6093</v>
      </c>
      <c r="R44" s="14">
        <v>6744</v>
      </c>
      <c r="S44" s="14">
        <v>5484</v>
      </c>
      <c r="T44" s="14">
        <v>4671</v>
      </c>
      <c r="U44" s="14">
        <v>3265</v>
      </c>
      <c r="V44" s="14">
        <v>395</v>
      </c>
      <c r="W44" s="14">
        <v>3524</v>
      </c>
      <c r="X44" s="14">
        <v>6626</v>
      </c>
      <c r="Y44" s="14">
        <v>4180</v>
      </c>
      <c r="Z44" s="47"/>
    </row>
    <row r="45" spans="1:26" s="9" customFormat="1" ht="29.25" customHeight="1" hidden="1">
      <c r="A45" s="5" t="s">
        <v>147</v>
      </c>
      <c r="B45" s="11"/>
      <c r="C45" s="11">
        <f t="shared" si="16"/>
        <v>2031</v>
      </c>
      <c r="D45" s="53"/>
      <c r="E45" s="12">
        <v>281</v>
      </c>
      <c r="F45" s="12">
        <v>198</v>
      </c>
      <c r="G45" s="12"/>
      <c r="H45" s="12">
        <v>900</v>
      </c>
      <c r="I45" s="12"/>
      <c r="J45" s="12"/>
      <c r="K45" s="12"/>
      <c r="L45" s="12"/>
      <c r="M45" s="12"/>
      <c r="N45" s="12"/>
      <c r="O45" s="12"/>
      <c r="P45" s="12">
        <v>50</v>
      </c>
      <c r="Q45" s="12"/>
      <c r="R45" s="12"/>
      <c r="S45" s="12"/>
      <c r="T45" s="12">
        <v>100</v>
      </c>
      <c r="U45" s="12"/>
      <c r="V45" s="12"/>
      <c r="W45" s="12"/>
      <c r="X45" s="12"/>
      <c r="Y45" s="12">
        <v>502</v>
      </c>
      <c r="Z45" s="47"/>
    </row>
    <row r="46" spans="1:26" s="9" customFormat="1" ht="29.25" customHeight="1" hidden="1">
      <c r="A46" s="5" t="s">
        <v>89</v>
      </c>
      <c r="B46" s="11">
        <v>404</v>
      </c>
      <c r="C46" s="11">
        <f t="shared" si="16"/>
        <v>858</v>
      </c>
      <c r="D46" s="53">
        <f t="shared" si="0"/>
        <v>2.123762376237624</v>
      </c>
      <c r="E46" s="12">
        <v>383</v>
      </c>
      <c r="F46" s="12">
        <v>10</v>
      </c>
      <c r="G46" s="12">
        <v>92</v>
      </c>
      <c r="H46" s="12">
        <v>25</v>
      </c>
      <c r="I46" s="12"/>
      <c r="J46" s="12"/>
      <c r="K46" s="12"/>
      <c r="L46" s="12"/>
      <c r="M46" s="12"/>
      <c r="N46" s="12"/>
      <c r="O46" s="12"/>
      <c r="P46" s="12">
        <v>24</v>
      </c>
      <c r="Q46" s="12">
        <v>115</v>
      </c>
      <c r="R46" s="12">
        <v>20</v>
      </c>
      <c r="S46" s="12">
        <v>69</v>
      </c>
      <c r="T46" s="12"/>
      <c r="U46" s="12">
        <v>120</v>
      </c>
      <c r="V46" s="12"/>
      <c r="W46" s="12"/>
      <c r="X46" s="12"/>
      <c r="Y46" s="12"/>
      <c r="Z46" s="47"/>
    </row>
    <row r="47" spans="1:26" s="9" customFormat="1" ht="29.25" customHeight="1" hidden="1">
      <c r="A47" s="5" t="s">
        <v>90</v>
      </c>
      <c r="B47" s="11">
        <v>7126</v>
      </c>
      <c r="C47" s="11">
        <f t="shared" si="16"/>
        <v>5792</v>
      </c>
      <c r="D47" s="53">
        <f t="shared" si="0"/>
        <v>0.8127982037608756</v>
      </c>
      <c r="E47" s="14">
        <v>787</v>
      </c>
      <c r="F47" s="14">
        <v>10</v>
      </c>
      <c r="G47" s="14">
        <v>750</v>
      </c>
      <c r="H47" s="14">
        <v>677</v>
      </c>
      <c r="I47" s="14">
        <v>140</v>
      </c>
      <c r="J47" s="14">
        <v>330</v>
      </c>
      <c r="K47" s="14">
        <v>70</v>
      </c>
      <c r="L47" s="14">
        <v>260</v>
      </c>
      <c r="M47" s="14">
        <v>175</v>
      </c>
      <c r="N47" s="14">
        <v>124</v>
      </c>
      <c r="O47" s="14">
        <v>150</v>
      </c>
      <c r="P47" s="14">
        <v>326</v>
      </c>
      <c r="Q47" s="14">
        <v>245</v>
      </c>
      <c r="R47" s="14">
        <v>232</v>
      </c>
      <c r="S47" s="14">
        <v>477</v>
      </c>
      <c r="T47" s="14">
        <v>135</v>
      </c>
      <c r="U47" s="14">
        <v>50</v>
      </c>
      <c r="V47" s="14"/>
      <c r="W47" s="14">
        <v>40</v>
      </c>
      <c r="X47" s="14">
        <v>450</v>
      </c>
      <c r="Y47" s="14">
        <v>364</v>
      </c>
      <c r="Z47" s="47"/>
    </row>
    <row r="48" spans="1:26" s="9" customFormat="1" ht="29.25" customHeight="1" hidden="1">
      <c r="A48" s="10" t="s">
        <v>158</v>
      </c>
      <c r="B48" s="11">
        <v>245052</v>
      </c>
      <c r="C48" s="11">
        <f t="shared" si="16"/>
        <v>263022.1</v>
      </c>
      <c r="D48" s="53"/>
      <c r="E48" s="12">
        <f>E20-E21+E41</f>
        <v>12081</v>
      </c>
      <c r="F48" s="12">
        <f aca="true" t="shared" si="17" ref="F48:Y48">F20-F21+F41</f>
        <v>10365</v>
      </c>
      <c r="G48" s="12">
        <f t="shared" si="17"/>
        <v>17509.1</v>
      </c>
      <c r="H48" s="12">
        <f t="shared" si="17"/>
        <v>15399</v>
      </c>
      <c r="I48" s="12">
        <f t="shared" si="17"/>
        <v>8279</v>
      </c>
      <c r="J48" s="12">
        <f t="shared" si="17"/>
        <v>13779</v>
      </c>
      <c r="K48" s="12">
        <f t="shared" si="17"/>
        <v>11012</v>
      </c>
      <c r="L48" s="12">
        <f t="shared" si="17"/>
        <v>14063</v>
      </c>
      <c r="M48" s="12">
        <f t="shared" si="17"/>
        <v>11857</v>
      </c>
      <c r="N48" s="12">
        <f t="shared" si="17"/>
        <v>5035</v>
      </c>
      <c r="O48" s="12">
        <f t="shared" si="17"/>
        <v>7139</v>
      </c>
      <c r="P48" s="12">
        <f t="shared" si="17"/>
        <v>15093</v>
      </c>
      <c r="Q48" s="12">
        <f t="shared" si="17"/>
        <v>17288</v>
      </c>
      <c r="R48" s="12">
        <f t="shared" si="17"/>
        <v>14682</v>
      </c>
      <c r="S48" s="12">
        <f t="shared" si="17"/>
        <v>18997</v>
      </c>
      <c r="T48" s="12">
        <f t="shared" si="17"/>
        <v>11993</v>
      </c>
      <c r="U48" s="12">
        <f t="shared" si="17"/>
        <v>10804</v>
      </c>
      <c r="V48" s="12">
        <f t="shared" si="17"/>
        <v>2328</v>
      </c>
      <c r="W48" s="12">
        <f t="shared" si="17"/>
        <v>13258</v>
      </c>
      <c r="X48" s="12">
        <f t="shared" si="17"/>
        <v>19167</v>
      </c>
      <c r="Y48" s="12">
        <f t="shared" si="17"/>
        <v>12894</v>
      </c>
      <c r="Z48" s="47"/>
    </row>
    <row r="49" spans="1:26" s="9" customFormat="1" ht="29.25" customHeight="1" hidden="1" outlineLevel="1">
      <c r="A49" s="10" t="s">
        <v>46</v>
      </c>
      <c r="B49" s="11">
        <v>182128</v>
      </c>
      <c r="C49" s="11">
        <f t="shared" si="16"/>
        <v>202086</v>
      </c>
      <c r="D49" s="53">
        <f t="shared" si="0"/>
        <v>1.1095822718088377</v>
      </c>
      <c r="E49" s="12">
        <v>6956</v>
      </c>
      <c r="F49" s="12">
        <v>6200</v>
      </c>
      <c r="G49" s="12">
        <v>14204</v>
      </c>
      <c r="H49" s="12">
        <v>11725</v>
      </c>
      <c r="I49" s="12">
        <v>6123</v>
      </c>
      <c r="J49" s="12">
        <v>10423</v>
      </c>
      <c r="K49" s="12">
        <v>8619</v>
      </c>
      <c r="L49" s="12">
        <v>10140</v>
      </c>
      <c r="M49" s="12">
        <v>8496</v>
      </c>
      <c r="N49" s="12">
        <v>3717</v>
      </c>
      <c r="O49" s="12">
        <v>4260</v>
      </c>
      <c r="P49" s="12">
        <v>11246</v>
      </c>
      <c r="Q49" s="12">
        <v>17089</v>
      </c>
      <c r="R49" s="12">
        <v>13734</v>
      </c>
      <c r="S49" s="12">
        <v>14191</v>
      </c>
      <c r="T49" s="12">
        <v>8808</v>
      </c>
      <c r="U49" s="12">
        <v>8250</v>
      </c>
      <c r="V49" s="12">
        <v>2200</v>
      </c>
      <c r="W49" s="12">
        <v>12012</v>
      </c>
      <c r="X49" s="12">
        <v>14023</v>
      </c>
      <c r="Y49" s="12">
        <v>9670</v>
      </c>
      <c r="Z49" s="47"/>
    </row>
    <row r="50" spans="1:26" s="9" customFormat="1" ht="29.25" customHeight="1" hidden="1" outlineLevel="1">
      <c r="A50" s="19" t="s">
        <v>99</v>
      </c>
      <c r="B50" s="53"/>
      <c r="C50" s="53"/>
      <c r="D50" s="5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47"/>
    </row>
    <row r="51" spans="1:26" s="9" customFormat="1" ht="29.25" customHeight="1" hidden="1" outlineLevel="1">
      <c r="A51" s="17" t="s">
        <v>97</v>
      </c>
      <c r="B51" s="11"/>
      <c r="C51" s="11">
        <f>SUM(E51:Y51)</f>
        <v>0</v>
      </c>
      <c r="D51" s="53" t="e">
        <f t="shared" si="0"/>
        <v>#DIV/0!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47"/>
    </row>
    <row r="52" spans="1:26" s="9" customFormat="1" ht="29.25" customHeight="1" hidden="1" outlineLevel="1">
      <c r="A52" s="18" t="s">
        <v>98</v>
      </c>
      <c r="B52" s="11"/>
      <c r="C52" s="11">
        <f>SUM(E52:Y52)</f>
        <v>0</v>
      </c>
      <c r="D52" s="53" t="e">
        <f t="shared" si="0"/>
        <v>#DIV/0!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47"/>
    </row>
    <row r="53" spans="1:26" s="9" customFormat="1" ht="29.25" customHeight="1" hidden="1" outlineLevel="1">
      <c r="A53" s="10" t="s">
        <v>47</v>
      </c>
      <c r="B53" s="11">
        <v>82909</v>
      </c>
      <c r="C53" s="11">
        <f>SUM(E53:Y53)</f>
        <v>104536</v>
      </c>
      <c r="D53" s="53">
        <f t="shared" si="0"/>
        <v>1.2608522597064251</v>
      </c>
      <c r="E53" s="12">
        <v>1619</v>
      </c>
      <c r="F53" s="12">
        <v>2013</v>
      </c>
      <c r="G53" s="12">
        <v>9350</v>
      </c>
      <c r="H53" s="12">
        <v>11705</v>
      </c>
      <c r="I53" s="12">
        <v>2350</v>
      </c>
      <c r="J53" s="12">
        <v>3500</v>
      </c>
      <c r="K53" s="12">
        <v>6283</v>
      </c>
      <c r="L53" s="12">
        <v>10140</v>
      </c>
      <c r="M53" s="12">
        <v>1250</v>
      </c>
      <c r="N53" s="12">
        <v>682</v>
      </c>
      <c r="O53" s="12">
        <v>250</v>
      </c>
      <c r="P53" s="12">
        <v>1590</v>
      </c>
      <c r="Q53" s="12">
        <v>10002</v>
      </c>
      <c r="R53" s="12">
        <v>12323</v>
      </c>
      <c r="S53" s="12">
        <v>10773</v>
      </c>
      <c r="T53" s="12">
        <v>3943</v>
      </c>
      <c r="U53" s="12">
        <v>353</v>
      </c>
      <c r="V53" s="12"/>
      <c r="W53" s="12">
        <v>5410</v>
      </c>
      <c r="X53" s="12">
        <v>9500</v>
      </c>
      <c r="Y53" s="12">
        <v>1500</v>
      </c>
      <c r="Z53" s="47"/>
    </row>
    <row r="54" spans="1:26" s="9" customFormat="1" ht="29.25" customHeight="1" hidden="1">
      <c r="A54" s="7" t="s">
        <v>36</v>
      </c>
      <c r="B54" s="11">
        <v>17068</v>
      </c>
      <c r="C54" s="11">
        <f>SUM(E54:Y54)</f>
        <v>17793</v>
      </c>
      <c r="D54" s="53">
        <f t="shared" si="0"/>
        <v>1.0424771502226389</v>
      </c>
      <c r="E54" s="12">
        <v>82</v>
      </c>
      <c r="F54" s="12">
        <v>1315</v>
      </c>
      <c r="G54" s="12">
        <v>2142</v>
      </c>
      <c r="H54" s="12">
        <v>1610</v>
      </c>
      <c r="I54" s="12">
        <v>223</v>
      </c>
      <c r="J54" s="12">
        <v>685</v>
      </c>
      <c r="K54" s="12">
        <v>1211</v>
      </c>
      <c r="L54" s="12">
        <v>2330</v>
      </c>
      <c r="M54" s="12">
        <v>783</v>
      </c>
      <c r="N54" s="12">
        <v>16</v>
      </c>
      <c r="O54" s="12">
        <v>536</v>
      </c>
      <c r="P54" s="12">
        <v>1288</v>
      </c>
      <c r="Q54" s="12">
        <v>16</v>
      </c>
      <c r="R54" s="12">
        <v>1509</v>
      </c>
      <c r="S54" s="12">
        <v>431</v>
      </c>
      <c r="T54" s="12">
        <v>203</v>
      </c>
      <c r="U54" s="12">
        <v>332</v>
      </c>
      <c r="V54" s="12">
        <v>257</v>
      </c>
      <c r="W54" s="12">
        <v>732</v>
      </c>
      <c r="X54" s="12">
        <v>1426</v>
      </c>
      <c r="Y54" s="12">
        <v>666</v>
      </c>
      <c r="Z54" s="46"/>
    </row>
    <row r="55" spans="1:26" s="9" customFormat="1" ht="29.25" customHeight="1" hidden="1">
      <c r="A55" s="8" t="s">
        <v>37</v>
      </c>
      <c r="B55" s="11">
        <v>15935</v>
      </c>
      <c r="C55" s="27">
        <f>SUM(E55:Y55)</f>
        <v>12379</v>
      </c>
      <c r="D55" s="53">
        <f t="shared" si="0"/>
        <v>0.7768434264198305</v>
      </c>
      <c r="E55" s="12">
        <v>85</v>
      </c>
      <c r="F55" s="12">
        <v>1001</v>
      </c>
      <c r="G55" s="12">
        <v>2328</v>
      </c>
      <c r="H55" s="12">
        <v>983</v>
      </c>
      <c r="I55" s="12">
        <v>152</v>
      </c>
      <c r="J55" s="12">
        <v>381</v>
      </c>
      <c r="K55" s="12">
        <v>895</v>
      </c>
      <c r="L55" s="12">
        <v>1656</v>
      </c>
      <c r="M55" s="12">
        <v>514</v>
      </c>
      <c r="N55" s="12">
        <v>17</v>
      </c>
      <c r="O55" s="12">
        <v>425</v>
      </c>
      <c r="P55" s="12">
        <v>710</v>
      </c>
      <c r="Q55" s="12">
        <v>17</v>
      </c>
      <c r="R55" s="12">
        <v>815</v>
      </c>
      <c r="S55" s="12">
        <v>245</v>
      </c>
      <c r="T55" s="12">
        <v>105</v>
      </c>
      <c r="U55" s="12">
        <v>210</v>
      </c>
      <c r="V55" s="12">
        <v>38</v>
      </c>
      <c r="W55" s="12">
        <v>520</v>
      </c>
      <c r="X55" s="12">
        <v>982</v>
      </c>
      <c r="Y55" s="12">
        <v>300</v>
      </c>
      <c r="Z55" s="46"/>
    </row>
    <row r="56" spans="1:26" s="9" customFormat="1" ht="29.25" customHeight="1" hidden="1">
      <c r="A56" s="5" t="s">
        <v>20</v>
      </c>
      <c r="B56" s="28">
        <f>B55/B54</f>
        <v>0.9336184673072416</v>
      </c>
      <c r="C56" s="28">
        <f>C55/C54</f>
        <v>0.6957230371494408</v>
      </c>
      <c r="D56" s="28"/>
      <c r="E56" s="43">
        <f aca="true" t="shared" si="18" ref="E56:N56">E55/E54</f>
        <v>1.0365853658536586</v>
      </c>
      <c r="F56" s="43">
        <f t="shared" si="18"/>
        <v>0.7612167300380228</v>
      </c>
      <c r="G56" s="43">
        <f t="shared" si="18"/>
        <v>1.0868347338935573</v>
      </c>
      <c r="H56" s="43">
        <f t="shared" si="18"/>
        <v>0.6105590062111801</v>
      </c>
      <c r="I56" s="43">
        <f t="shared" si="18"/>
        <v>0.6816143497757847</v>
      </c>
      <c r="J56" s="43">
        <f t="shared" si="18"/>
        <v>0.5562043795620438</v>
      </c>
      <c r="K56" s="43">
        <f t="shared" si="18"/>
        <v>0.7390586292320397</v>
      </c>
      <c r="L56" s="43">
        <f t="shared" si="18"/>
        <v>0.7107296137339055</v>
      </c>
      <c r="M56" s="43">
        <f t="shared" si="18"/>
        <v>0.6564495530012772</v>
      </c>
      <c r="N56" s="43">
        <f t="shared" si="18"/>
        <v>1.0625</v>
      </c>
      <c r="O56" s="43">
        <f aca="true" t="shared" si="19" ref="O56:Y56">O55/O54</f>
        <v>0.792910447761194</v>
      </c>
      <c r="P56" s="43">
        <f t="shared" si="19"/>
        <v>0.5512422360248447</v>
      </c>
      <c r="Q56" s="43">
        <f t="shared" si="19"/>
        <v>1.0625</v>
      </c>
      <c r="R56" s="43">
        <f t="shared" si="19"/>
        <v>0.5400927766732936</v>
      </c>
      <c r="S56" s="43">
        <f t="shared" si="19"/>
        <v>0.568445475638051</v>
      </c>
      <c r="T56" s="43">
        <f t="shared" si="19"/>
        <v>0.5172413793103449</v>
      </c>
      <c r="U56" s="43">
        <f t="shared" si="19"/>
        <v>0.6325301204819277</v>
      </c>
      <c r="V56" s="43">
        <f t="shared" si="19"/>
        <v>0.14785992217898833</v>
      </c>
      <c r="W56" s="43">
        <f t="shared" si="19"/>
        <v>0.7103825136612022</v>
      </c>
      <c r="X56" s="43">
        <f t="shared" si="19"/>
        <v>0.6886395511921458</v>
      </c>
      <c r="Y56" s="43">
        <f t="shared" si="19"/>
        <v>0.45045045045045046</v>
      </c>
      <c r="Z56" s="47"/>
    </row>
    <row r="57" spans="1:26" s="9" customFormat="1" ht="29.25" customHeight="1" hidden="1" outlineLevel="1">
      <c r="A57" s="10" t="s">
        <v>52</v>
      </c>
      <c r="B57" s="11">
        <v>15100</v>
      </c>
      <c r="C57" s="11">
        <f>SUM(E57:Y57)</f>
        <v>11837</v>
      </c>
      <c r="D57" s="53"/>
      <c r="E57" s="12">
        <v>85</v>
      </c>
      <c r="F57" s="12">
        <v>730</v>
      </c>
      <c r="G57" s="12">
        <v>2328</v>
      </c>
      <c r="H57" s="12">
        <v>983</v>
      </c>
      <c r="I57" s="12">
        <v>152</v>
      </c>
      <c r="J57" s="12">
        <v>381</v>
      </c>
      <c r="K57" s="12">
        <v>867</v>
      </c>
      <c r="L57" s="12">
        <v>1656</v>
      </c>
      <c r="M57" s="12">
        <v>502</v>
      </c>
      <c r="N57" s="12">
        <v>10</v>
      </c>
      <c r="O57" s="12">
        <v>425</v>
      </c>
      <c r="P57" s="12">
        <v>710</v>
      </c>
      <c r="Q57" s="12">
        <v>17</v>
      </c>
      <c r="R57" s="12">
        <v>815</v>
      </c>
      <c r="S57" s="12">
        <v>225</v>
      </c>
      <c r="T57" s="12">
        <v>47</v>
      </c>
      <c r="U57" s="12">
        <v>210</v>
      </c>
      <c r="V57" s="12"/>
      <c r="W57" s="12">
        <v>412</v>
      </c>
      <c r="X57" s="12">
        <v>982</v>
      </c>
      <c r="Y57" s="12">
        <v>300</v>
      </c>
      <c r="Z57" s="47"/>
    </row>
    <row r="58" spans="1:26" s="9" customFormat="1" ht="29.25" customHeight="1" hidden="1">
      <c r="A58" s="7" t="s">
        <v>39</v>
      </c>
      <c r="B58" s="11">
        <v>1464</v>
      </c>
      <c r="C58" s="11">
        <f>SUM(E58:Y58)</f>
        <v>831</v>
      </c>
      <c r="D58" s="53">
        <f>C58/B58</f>
        <v>0.5676229508196722</v>
      </c>
      <c r="E58" s="12">
        <v>8</v>
      </c>
      <c r="F58" s="12">
        <v>59</v>
      </c>
      <c r="G58" s="12">
        <v>176</v>
      </c>
      <c r="H58" s="12">
        <v>15</v>
      </c>
      <c r="I58" s="12">
        <v>13</v>
      </c>
      <c r="J58" s="12">
        <v>14</v>
      </c>
      <c r="K58" s="12">
        <v>46</v>
      </c>
      <c r="L58" s="12">
        <v>200</v>
      </c>
      <c r="M58" s="12">
        <v>15</v>
      </c>
      <c r="N58" s="12">
        <v>0</v>
      </c>
      <c r="O58" s="12">
        <v>8</v>
      </c>
      <c r="P58" s="12">
        <v>63</v>
      </c>
      <c r="Q58" s="12">
        <v>0</v>
      </c>
      <c r="R58" s="12">
        <v>23</v>
      </c>
      <c r="S58" s="12">
        <v>27</v>
      </c>
      <c r="T58" s="12">
        <v>45</v>
      </c>
      <c r="U58" s="12">
        <v>20</v>
      </c>
      <c r="V58" s="12">
        <v>0</v>
      </c>
      <c r="W58" s="12">
        <v>2</v>
      </c>
      <c r="X58" s="12">
        <v>87</v>
      </c>
      <c r="Y58" s="12">
        <v>10</v>
      </c>
      <c r="Z58" s="46"/>
    </row>
    <row r="59" spans="1:26" s="9" customFormat="1" ht="29.25" customHeight="1" hidden="1">
      <c r="A59" s="8" t="s">
        <v>40</v>
      </c>
      <c r="B59" s="11">
        <v>630</v>
      </c>
      <c r="C59" s="11">
        <f>SUM(E59:Y59)</f>
        <v>788.3</v>
      </c>
      <c r="D59" s="53">
        <f>C59/B59</f>
        <v>1.251269841269841</v>
      </c>
      <c r="E59" s="12">
        <v>8</v>
      </c>
      <c r="F59" s="12">
        <v>80</v>
      </c>
      <c r="G59" s="12">
        <v>185</v>
      </c>
      <c r="H59" s="12">
        <v>10</v>
      </c>
      <c r="I59" s="12">
        <v>6</v>
      </c>
      <c r="J59" s="12">
        <v>11</v>
      </c>
      <c r="K59" s="12">
        <v>47.8</v>
      </c>
      <c r="L59" s="12">
        <v>140</v>
      </c>
      <c r="M59" s="12">
        <v>32.5</v>
      </c>
      <c r="N59" s="12"/>
      <c r="O59" s="12">
        <v>9</v>
      </c>
      <c r="P59" s="12">
        <v>52</v>
      </c>
      <c r="Q59" s="12"/>
      <c r="R59" s="12">
        <v>34</v>
      </c>
      <c r="S59" s="12">
        <v>32</v>
      </c>
      <c r="T59" s="12">
        <v>22</v>
      </c>
      <c r="U59" s="12">
        <v>14</v>
      </c>
      <c r="V59" s="12"/>
      <c r="W59" s="12"/>
      <c r="X59" s="12">
        <v>102</v>
      </c>
      <c r="Y59" s="12">
        <v>3</v>
      </c>
      <c r="Z59" s="46"/>
    </row>
    <row r="60" spans="1:26" s="9" customFormat="1" ht="29.25" customHeight="1" hidden="1">
      <c r="A60" s="5" t="s">
        <v>20</v>
      </c>
      <c r="B60" s="28"/>
      <c r="C60" s="28">
        <f>C59/C58</f>
        <v>0.9486161251504212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7"/>
    </row>
    <row r="61" spans="1:26" s="9" customFormat="1" ht="29.25" customHeight="1" hidden="1">
      <c r="A61" s="5" t="s">
        <v>38</v>
      </c>
      <c r="B61" s="11">
        <v>1150</v>
      </c>
      <c r="C61" s="11">
        <f>SUM(E61:Y61)</f>
        <v>1045</v>
      </c>
      <c r="D61" s="53"/>
      <c r="E61" s="12">
        <v>230</v>
      </c>
      <c r="F61" s="12"/>
      <c r="G61" s="12">
        <v>755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>
        <v>60</v>
      </c>
      <c r="V61" s="12"/>
      <c r="W61" s="12"/>
      <c r="X61" s="12"/>
      <c r="Y61" s="12"/>
      <c r="Z61" s="46"/>
    </row>
    <row r="62" spans="1:26" s="9" customFormat="1" ht="29.25" customHeight="1" hidden="1" outlineLevel="1">
      <c r="A62" s="10" t="s">
        <v>50</v>
      </c>
      <c r="B62" s="11"/>
      <c r="C62" s="11">
        <f>SUM(E62:Y62)</f>
        <v>0</v>
      </c>
      <c r="D62" s="53" t="e">
        <f>C62/B62</f>
        <v>#DIV/0!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47"/>
    </row>
    <row r="63" spans="1:26" s="9" customFormat="1" ht="29.25" customHeight="1" hidden="1" outlineLevel="1">
      <c r="A63" s="10" t="s">
        <v>51</v>
      </c>
      <c r="B63" s="11"/>
      <c r="C63" s="11">
        <f>SUM(E63:Y63)</f>
        <v>0</v>
      </c>
      <c r="D63" s="53" t="e">
        <f>C63/B63</f>
        <v>#DIV/0!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47"/>
    </row>
    <row r="64" spans="1:26" s="9" customFormat="1" ht="27.75" customHeight="1" hidden="1">
      <c r="A64" s="5" t="s">
        <v>41</v>
      </c>
      <c r="B64" s="11">
        <v>2053</v>
      </c>
      <c r="C64" s="11">
        <f aca="true" t="shared" si="20" ref="C64:C77">SUM(E64:Y64)</f>
        <v>4163</v>
      </c>
      <c r="D64" s="53">
        <f>C64/B64</f>
        <v>2.0277642474427666</v>
      </c>
      <c r="E64" s="37"/>
      <c r="F64" s="37">
        <v>60</v>
      </c>
      <c r="G64" s="37">
        <v>580</v>
      </c>
      <c r="H64" s="37">
        <v>70</v>
      </c>
      <c r="I64" s="37">
        <v>30</v>
      </c>
      <c r="J64" s="37">
        <v>400</v>
      </c>
      <c r="K64" s="37"/>
      <c r="L64" s="37">
        <v>577</v>
      </c>
      <c r="M64" s="37"/>
      <c r="N64" s="37">
        <v>38</v>
      </c>
      <c r="O64" s="37"/>
      <c r="P64" s="37"/>
      <c r="Q64" s="37">
        <v>300</v>
      </c>
      <c r="R64" s="37"/>
      <c r="S64" s="37">
        <v>550</v>
      </c>
      <c r="T64" s="37"/>
      <c r="U64" s="37"/>
      <c r="V64" s="37"/>
      <c r="W64" s="37">
        <v>140</v>
      </c>
      <c r="X64" s="37">
        <v>1418</v>
      </c>
      <c r="Y64" s="37"/>
      <c r="Z64" s="47"/>
    </row>
    <row r="65" spans="1:26" s="9" customFormat="1" ht="29.25" customHeight="1" hidden="1">
      <c r="A65" s="5" t="s">
        <v>138</v>
      </c>
      <c r="B65" s="11"/>
      <c r="C65" s="11">
        <f t="shared" si="20"/>
        <v>3345</v>
      </c>
      <c r="D65" s="53"/>
      <c r="E65" s="37">
        <v>503</v>
      </c>
      <c r="F65" s="37"/>
      <c r="G65" s="37"/>
      <c r="H65" s="37">
        <v>56</v>
      </c>
      <c r="I65" s="37"/>
      <c r="J65" s="37">
        <v>36</v>
      </c>
      <c r="K65" s="37">
        <v>351</v>
      </c>
      <c r="L65" s="37">
        <v>113</v>
      </c>
      <c r="M65" s="37"/>
      <c r="N65" s="37">
        <v>47</v>
      </c>
      <c r="O65" s="37">
        <v>106</v>
      </c>
      <c r="P65" s="37">
        <v>294</v>
      </c>
      <c r="Q65" s="37">
        <v>240</v>
      </c>
      <c r="R65" s="37">
        <v>275</v>
      </c>
      <c r="S65" s="37">
        <v>424</v>
      </c>
      <c r="T65" s="37"/>
      <c r="U65" s="37"/>
      <c r="V65" s="37"/>
      <c r="W65" s="37"/>
      <c r="X65" s="37">
        <v>900</v>
      </c>
      <c r="Y65" s="37"/>
      <c r="Z65" s="47"/>
    </row>
    <row r="66" spans="1:26" s="9" customFormat="1" ht="27.75" customHeight="1" hidden="1">
      <c r="A66" s="5" t="s">
        <v>146</v>
      </c>
      <c r="B66" s="11">
        <v>6451</v>
      </c>
      <c r="C66" s="11">
        <f t="shared" si="20"/>
        <v>5385</v>
      </c>
      <c r="D66" s="53">
        <f>C66/B66</f>
        <v>0.8347543016586576</v>
      </c>
      <c r="E66" s="37"/>
      <c r="F66" s="37">
        <v>40</v>
      </c>
      <c r="G66" s="37">
        <v>200</v>
      </c>
      <c r="H66" s="37">
        <v>763</v>
      </c>
      <c r="I66" s="37">
        <v>111</v>
      </c>
      <c r="J66" s="37">
        <v>65</v>
      </c>
      <c r="K66" s="37"/>
      <c r="L66" s="37">
        <v>378</v>
      </c>
      <c r="M66" s="37">
        <v>201</v>
      </c>
      <c r="N66" s="37">
        <v>388</v>
      </c>
      <c r="O66" s="37">
        <v>90</v>
      </c>
      <c r="P66" s="37">
        <v>388</v>
      </c>
      <c r="Q66" s="37">
        <v>480</v>
      </c>
      <c r="R66" s="37">
        <v>95</v>
      </c>
      <c r="S66" s="37"/>
      <c r="T66" s="37">
        <v>732</v>
      </c>
      <c r="U66" s="37">
        <v>210</v>
      </c>
      <c r="V66" s="37">
        <v>80</v>
      </c>
      <c r="W66" s="37">
        <v>513</v>
      </c>
      <c r="X66" s="37">
        <v>601</v>
      </c>
      <c r="Y66" s="37">
        <v>50</v>
      </c>
      <c r="Z66" s="47"/>
    </row>
    <row r="67" spans="1:26" s="9" customFormat="1" ht="27.75" customHeight="1" hidden="1">
      <c r="A67" s="5" t="s">
        <v>149</v>
      </c>
      <c r="B67" s="11"/>
      <c r="C67" s="11">
        <f t="shared" si="20"/>
        <v>3880</v>
      </c>
      <c r="D67" s="53"/>
      <c r="E67" s="37">
        <v>3815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>
        <v>15</v>
      </c>
      <c r="Q67" s="37"/>
      <c r="R67" s="37">
        <v>50</v>
      </c>
      <c r="S67" s="37"/>
      <c r="T67" s="37"/>
      <c r="U67" s="37"/>
      <c r="V67" s="37"/>
      <c r="W67" s="37"/>
      <c r="X67" s="37"/>
      <c r="Y67" s="37"/>
      <c r="Z67" s="47"/>
    </row>
    <row r="68" spans="1:26" s="9" customFormat="1" ht="29.25" customHeight="1" hidden="1">
      <c r="A68" s="5" t="s">
        <v>42</v>
      </c>
      <c r="B68" s="11">
        <v>19603</v>
      </c>
      <c r="C68" s="11">
        <f t="shared" si="20"/>
        <v>18090</v>
      </c>
      <c r="D68" s="53">
        <f>C68/B68</f>
        <v>0.9228179360301995</v>
      </c>
      <c r="E68" s="37">
        <v>123</v>
      </c>
      <c r="F68" s="37">
        <v>655</v>
      </c>
      <c r="G68" s="37">
        <v>2203</v>
      </c>
      <c r="H68" s="37">
        <v>670</v>
      </c>
      <c r="I68" s="37">
        <v>461</v>
      </c>
      <c r="J68" s="37">
        <v>1121</v>
      </c>
      <c r="K68" s="37">
        <v>276</v>
      </c>
      <c r="L68" s="37">
        <v>1913</v>
      </c>
      <c r="M68" s="37">
        <v>30</v>
      </c>
      <c r="N68" s="37">
        <v>331</v>
      </c>
      <c r="O68" s="37"/>
      <c r="P68" s="37">
        <v>885</v>
      </c>
      <c r="Q68" s="37">
        <v>1511</v>
      </c>
      <c r="R68" s="37">
        <v>236</v>
      </c>
      <c r="S68" s="37">
        <v>1159</v>
      </c>
      <c r="T68" s="37">
        <v>712</v>
      </c>
      <c r="U68" s="37">
        <v>530</v>
      </c>
      <c r="V68" s="37">
        <v>50</v>
      </c>
      <c r="W68" s="37">
        <v>299</v>
      </c>
      <c r="X68" s="37">
        <v>4515</v>
      </c>
      <c r="Y68" s="37">
        <v>410</v>
      </c>
      <c r="Z68" s="47"/>
    </row>
    <row r="69" spans="1:26" s="9" customFormat="1" ht="29.25" customHeight="1" hidden="1">
      <c r="A69" s="5" t="s">
        <v>128</v>
      </c>
      <c r="B69" s="11">
        <v>5833</v>
      </c>
      <c r="C69" s="11">
        <f t="shared" si="20"/>
        <v>4211</v>
      </c>
      <c r="D69" s="53"/>
      <c r="E69" s="37">
        <v>85</v>
      </c>
      <c r="F69" s="37">
        <v>80</v>
      </c>
      <c r="G69" s="37">
        <v>70</v>
      </c>
      <c r="H69" s="37">
        <v>92</v>
      </c>
      <c r="I69" s="37">
        <v>205</v>
      </c>
      <c r="J69" s="37">
        <v>45</v>
      </c>
      <c r="K69" s="37">
        <v>537</v>
      </c>
      <c r="L69" s="37">
        <v>40</v>
      </c>
      <c r="M69" s="37">
        <v>283</v>
      </c>
      <c r="N69" s="37">
        <v>147</v>
      </c>
      <c r="O69" s="37">
        <v>243</v>
      </c>
      <c r="P69" s="37">
        <v>29</v>
      </c>
      <c r="Q69" s="37">
        <v>419</v>
      </c>
      <c r="R69" s="37">
        <v>52</v>
      </c>
      <c r="S69" s="37">
        <v>503</v>
      </c>
      <c r="T69" s="37">
        <v>259</v>
      </c>
      <c r="U69" s="37">
        <v>98</v>
      </c>
      <c r="V69" s="37"/>
      <c r="W69" s="37">
        <v>195</v>
      </c>
      <c r="X69" s="37">
        <v>476</v>
      </c>
      <c r="Y69" s="37">
        <v>353</v>
      </c>
      <c r="Z69" s="47"/>
    </row>
    <row r="70" spans="1:26" s="9" customFormat="1" ht="29.25" customHeight="1" hidden="1">
      <c r="A70" s="5" t="s">
        <v>131</v>
      </c>
      <c r="B70" s="11">
        <v>3932</v>
      </c>
      <c r="C70" s="11">
        <f t="shared" si="20"/>
        <v>3269</v>
      </c>
      <c r="D70" s="53"/>
      <c r="E70" s="37">
        <v>85</v>
      </c>
      <c r="F70" s="37">
        <v>80</v>
      </c>
      <c r="G70" s="37">
        <v>70</v>
      </c>
      <c r="H70" s="37">
        <v>30</v>
      </c>
      <c r="I70" s="37">
        <v>205</v>
      </c>
      <c r="J70" s="37"/>
      <c r="K70" s="37">
        <v>452</v>
      </c>
      <c r="L70" s="37">
        <v>40</v>
      </c>
      <c r="M70" s="37">
        <v>65</v>
      </c>
      <c r="N70" s="37">
        <v>147</v>
      </c>
      <c r="O70" s="37">
        <v>243</v>
      </c>
      <c r="P70" s="37"/>
      <c r="Q70" s="37">
        <v>419</v>
      </c>
      <c r="R70" s="37">
        <v>42</v>
      </c>
      <c r="S70" s="37">
        <v>232</v>
      </c>
      <c r="T70" s="37">
        <v>259</v>
      </c>
      <c r="U70" s="37">
        <v>74</v>
      </c>
      <c r="V70" s="37"/>
      <c r="W70" s="37">
        <v>165</v>
      </c>
      <c r="X70" s="37">
        <v>476</v>
      </c>
      <c r="Y70" s="37">
        <v>185</v>
      </c>
      <c r="Z70" s="47"/>
    </row>
    <row r="71" spans="1:26" s="9" customFormat="1" ht="29.25" customHeight="1" hidden="1">
      <c r="A71" s="5" t="s">
        <v>95</v>
      </c>
      <c r="B71" s="11">
        <v>67</v>
      </c>
      <c r="C71" s="11">
        <f t="shared" si="20"/>
        <v>70</v>
      </c>
      <c r="D71" s="53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47"/>
    </row>
    <row r="72" spans="1:26" s="9" customFormat="1" ht="29.25" customHeight="1" hidden="1">
      <c r="A72" s="5" t="s">
        <v>45</v>
      </c>
      <c r="B72" s="11"/>
      <c r="C72" s="11">
        <f t="shared" si="20"/>
        <v>0</v>
      </c>
      <c r="D72" s="53" t="e">
        <f>C72/B72</f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47"/>
    </row>
    <row r="73" spans="1:26" s="9" customFormat="1" ht="29.25" customHeight="1" hidden="1">
      <c r="A73" s="5" t="s">
        <v>43</v>
      </c>
      <c r="B73" s="11">
        <v>116</v>
      </c>
      <c r="C73" s="11">
        <f t="shared" si="20"/>
        <v>87</v>
      </c>
      <c r="D73" s="53">
        <f>C73/B73</f>
        <v>0.75</v>
      </c>
      <c r="E73" s="37"/>
      <c r="F73" s="37"/>
      <c r="G73" s="37"/>
      <c r="H73" s="37">
        <v>11</v>
      </c>
      <c r="I73" s="37"/>
      <c r="J73" s="37"/>
      <c r="K73" s="37"/>
      <c r="L73" s="37"/>
      <c r="M73" s="37"/>
      <c r="N73" s="37">
        <v>6</v>
      </c>
      <c r="O73" s="37"/>
      <c r="P73" s="37">
        <v>4</v>
      </c>
      <c r="Q73" s="37"/>
      <c r="R73" s="37">
        <v>24</v>
      </c>
      <c r="S73" s="37">
        <v>10</v>
      </c>
      <c r="T73" s="37"/>
      <c r="U73" s="37"/>
      <c r="V73" s="37"/>
      <c r="W73" s="37">
        <v>32</v>
      </c>
      <c r="X73" s="37"/>
      <c r="Y73" s="37"/>
      <c r="Z73" s="47"/>
    </row>
    <row r="74" spans="1:26" ht="26.25" customHeight="1" hidden="1">
      <c r="A74" s="7" t="s">
        <v>48</v>
      </c>
      <c r="B74" s="11"/>
      <c r="C74" s="11">
        <f t="shared" si="20"/>
        <v>0</v>
      </c>
      <c r="D74" s="53" t="e">
        <f>C74/B74</f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54"/>
    </row>
    <row r="75" spans="1:26" ht="24" customHeight="1" hidden="1">
      <c r="A75" s="8" t="s">
        <v>49</v>
      </c>
      <c r="B75" s="11">
        <v>112</v>
      </c>
      <c r="C75" s="11">
        <f>SUM(E75:Y75)</f>
        <v>97.44</v>
      </c>
      <c r="D75" s="53">
        <f>C75/B75</f>
        <v>0.87</v>
      </c>
      <c r="E75" s="37"/>
      <c r="F75" s="37"/>
      <c r="G75" s="37"/>
      <c r="H75" s="37">
        <v>20</v>
      </c>
      <c r="I75" s="37"/>
      <c r="J75" s="37"/>
      <c r="K75" s="37"/>
      <c r="L75" s="37"/>
      <c r="M75" s="37"/>
      <c r="N75" s="37">
        <v>4</v>
      </c>
      <c r="O75" s="37"/>
      <c r="P75" s="37">
        <v>4</v>
      </c>
      <c r="Q75" s="37"/>
      <c r="R75" s="37">
        <v>24</v>
      </c>
      <c r="S75" s="37">
        <v>11.44</v>
      </c>
      <c r="T75" s="37"/>
      <c r="U75" s="37"/>
      <c r="V75" s="37"/>
      <c r="W75" s="37">
        <v>34</v>
      </c>
      <c r="X75" s="37"/>
      <c r="Y75" s="37"/>
      <c r="Z75" s="54"/>
    </row>
    <row r="76" spans="1:26" ht="20.25" customHeight="1" hidden="1">
      <c r="A76" s="56" t="s">
        <v>20</v>
      </c>
      <c r="B76" s="28"/>
      <c r="C76" s="11">
        <f t="shared" si="20"/>
        <v>0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54"/>
    </row>
    <row r="77" spans="1:38" s="52" customFormat="1" ht="20.25" customHeight="1" hidden="1">
      <c r="A77" s="56" t="s">
        <v>141</v>
      </c>
      <c r="B77" s="28"/>
      <c r="C77" s="29">
        <f t="shared" si="20"/>
        <v>58</v>
      </c>
      <c r="D77" s="53"/>
      <c r="E77" s="58"/>
      <c r="F77" s="58">
        <v>2</v>
      </c>
      <c r="G77" s="58">
        <v>7</v>
      </c>
      <c r="H77" s="58"/>
      <c r="I77" s="58">
        <v>3</v>
      </c>
      <c r="J77" s="58">
        <v>16</v>
      </c>
      <c r="K77" s="58">
        <v>0</v>
      </c>
      <c r="L77" s="58">
        <v>10</v>
      </c>
      <c r="M77" s="58">
        <v>2</v>
      </c>
      <c r="N77" s="58"/>
      <c r="O77" s="58"/>
      <c r="P77" s="58"/>
      <c r="Q77" s="58"/>
      <c r="R77" s="58"/>
      <c r="S77" s="58"/>
      <c r="T77" s="58">
        <v>0</v>
      </c>
      <c r="U77" s="58">
        <v>3</v>
      </c>
      <c r="V77" s="58"/>
      <c r="W77" s="58"/>
      <c r="X77" s="58">
        <v>6</v>
      </c>
      <c r="Y77" s="58">
        <v>9</v>
      </c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</row>
    <row r="78" spans="1:38" s="60" customFormat="1" ht="22.5" customHeight="1" hidden="1">
      <c r="A78" s="56" t="s">
        <v>140</v>
      </c>
      <c r="B78" s="58">
        <v>1093</v>
      </c>
      <c r="C78" s="61">
        <f>(C41-C79)</f>
        <v>3093</v>
      </c>
      <c r="D78" s="61" t="e">
        <f aca="true" t="shared" si="21" ref="D78:Y78">(D41-D79)</f>
        <v>#DIV/0!</v>
      </c>
      <c r="E78" s="61">
        <f t="shared" si="21"/>
        <v>664</v>
      </c>
      <c r="F78" s="61">
        <f t="shared" si="21"/>
        <v>603</v>
      </c>
      <c r="G78" s="61">
        <f t="shared" si="21"/>
        <v>0</v>
      </c>
      <c r="H78" s="61">
        <f t="shared" si="21"/>
        <v>758</v>
      </c>
      <c r="I78" s="61">
        <f t="shared" si="21"/>
        <v>18</v>
      </c>
      <c r="J78" s="61">
        <f t="shared" si="21"/>
        <v>0</v>
      </c>
      <c r="K78" s="61">
        <f t="shared" si="21"/>
        <v>0</v>
      </c>
      <c r="L78" s="61">
        <f t="shared" si="21"/>
        <v>0</v>
      </c>
      <c r="M78" s="61">
        <f t="shared" si="21"/>
        <v>314</v>
      </c>
      <c r="N78" s="61">
        <f t="shared" si="21"/>
        <v>101</v>
      </c>
      <c r="O78" s="61">
        <f t="shared" si="21"/>
        <v>14</v>
      </c>
      <c r="P78" s="61">
        <f t="shared" si="21"/>
        <v>0</v>
      </c>
      <c r="Q78" s="61">
        <f t="shared" si="21"/>
        <v>0</v>
      </c>
      <c r="R78" s="61">
        <f t="shared" si="21"/>
        <v>72</v>
      </c>
      <c r="S78" s="61">
        <f t="shared" si="21"/>
        <v>140</v>
      </c>
      <c r="T78" s="61">
        <f t="shared" si="21"/>
        <v>309</v>
      </c>
      <c r="U78" s="61">
        <f t="shared" si="21"/>
        <v>0</v>
      </c>
      <c r="V78" s="61">
        <f t="shared" si="21"/>
        <v>100</v>
      </c>
      <c r="W78" s="61">
        <f t="shared" si="21"/>
        <v>0</v>
      </c>
      <c r="X78" s="61">
        <f t="shared" si="21"/>
        <v>0</v>
      </c>
      <c r="Y78" s="61">
        <f t="shared" si="21"/>
        <v>0</v>
      </c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38" s="52" customFormat="1" ht="26.25" customHeight="1" hidden="1">
      <c r="A79" s="56"/>
      <c r="B79" s="28"/>
      <c r="C79" s="11">
        <f>SUM(E79:Y79)</f>
        <v>198407</v>
      </c>
      <c r="D79" s="53" t="e">
        <f>C79/B79</f>
        <v>#DIV/0!</v>
      </c>
      <c r="E79" s="57">
        <v>6989</v>
      </c>
      <c r="F79" s="57">
        <v>7547</v>
      </c>
      <c r="G79" s="57">
        <v>13262</v>
      </c>
      <c r="H79" s="57">
        <v>11726</v>
      </c>
      <c r="I79" s="57">
        <v>6421</v>
      </c>
      <c r="J79" s="57">
        <v>11300</v>
      </c>
      <c r="K79" s="57">
        <v>8895</v>
      </c>
      <c r="L79" s="57">
        <v>10915</v>
      </c>
      <c r="M79" s="57">
        <v>9248</v>
      </c>
      <c r="N79" s="57">
        <v>3356</v>
      </c>
      <c r="O79" s="57">
        <v>5770</v>
      </c>
      <c r="P79" s="57">
        <v>11024</v>
      </c>
      <c r="Q79" s="57">
        <v>11557</v>
      </c>
      <c r="R79" s="57">
        <v>12343</v>
      </c>
      <c r="S79" s="57">
        <v>14110</v>
      </c>
      <c r="T79" s="57">
        <v>9392</v>
      </c>
      <c r="U79" s="57">
        <v>8904</v>
      </c>
      <c r="V79" s="57">
        <v>1500</v>
      </c>
      <c r="W79" s="57">
        <v>9597</v>
      </c>
      <c r="X79" s="57">
        <v>14090</v>
      </c>
      <c r="Y79" s="57">
        <v>10461</v>
      </c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</row>
    <row r="80" spans="1:38" s="60" customFormat="1" ht="22.5" customHeight="1" hidden="1">
      <c r="A80" s="56" t="s">
        <v>145</v>
      </c>
      <c r="B80" s="58">
        <v>455</v>
      </c>
      <c r="C80" s="61">
        <f>(C55-C81)</f>
        <v>894.5</v>
      </c>
      <c r="D80" s="61" t="e">
        <f>(D55-D81)</f>
        <v>#DIV/0!</v>
      </c>
      <c r="E80" s="14">
        <f>(E55-E81)</f>
        <v>0</v>
      </c>
      <c r="F80" s="14">
        <f aca="true" t="shared" si="22" ref="F80:Y80">(F55-F81)</f>
        <v>48</v>
      </c>
      <c r="G80" s="14">
        <f t="shared" si="22"/>
        <v>184</v>
      </c>
      <c r="H80" s="14">
        <f t="shared" si="22"/>
        <v>67</v>
      </c>
      <c r="I80" s="14">
        <f t="shared" si="22"/>
        <v>0</v>
      </c>
      <c r="J80" s="14">
        <f t="shared" si="22"/>
        <v>12</v>
      </c>
      <c r="K80" s="14">
        <f t="shared" si="22"/>
        <v>0</v>
      </c>
      <c r="L80" s="14">
        <f t="shared" si="22"/>
        <v>118</v>
      </c>
      <c r="M80" s="14">
        <f t="shared" si="22"/>
        <v>95.5</v>
      </c>
      <c r="N80" s="14">
        <f t="shared" si="22"/>
        <v>1</v>
      </c>
      <c r="O80" s="14">
        <f t="shared" si="22"/>
        <v>100</v>
      </c>
      <c r="P80" s="14">
        <f t="shared" si="22"/>
        <v>0</v>
      </c>
      <c r="Q80" s="14">
        <f t="shared" si="22"/>
        <v>1</v>
      </c>
      <c r="R80" s="14">
        <f t="shared" si="22"/>
        <v>0</v>
      </c>
      <c r="S80" s="14">
        <f t="shared" si="22"/>
        <v>65</v>
      </c>
      <c r="T80" s="14">
        <f t="shared" si="22"/>
        <v>17</v>
      </c>
      <c r="U80" s="14">
        <f t="shared" si="22"/>
        <v>0</v>
      </c>
      <c r="V80" s="14">
        <f t="shared" si="22"/>
        <v>4</v>
      </c>
      <c r="W80" s="14">
        <f t="shared" si="22"/>
        <v>150</v>
      </c>
      <c r="X80" s="14">
        <f t="shared" si="22"/>
        <v>32</v>
      </c>
      <c r="Y80" s="14">
        <f t="shared" si="22"/>
        <v>0</v>
      </c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1:38" s="52" customFormat="1" ht="24" customHeight="1" hidden="1">
      <c r="A81" s="56"/>
      <c r="B81" s="28"/>
      <c r="C81" s="27">
        <f>SUM(E81:Y81)</f>
        <v>11484.5</v>
      </c>
      <c r="D81" s="53" t="e">
        <f>C81/B81</f>
        <v>#DIV/0!</v>
      </c>
      <c r="E81" s="12">
        <v>85</v>
      </c>
      <c r="F81" s="12">
        <v>953</v>
      </c>
      <c r="G81" s="12">
        <v>2144</v>
      </c>
      <c r="H81" s="12">
        <v>916</v>
      </c>
      <c r="I81" s="12">
        <v>152</v>
      </c>
      <c r="J81" s="12">
        <v>369</v>
      </c>
      <c r="K81" s="12">
        <v>895</v>
      </c>
      <c r="L81" s="12">
        <v>1538</v>
      </c>
      <c r="M81" s="12">
        <v>418.5</v>
      </c>
      <c r="N81" s="12">
        <v>16</v>
      </c>
      <c r="O81" s="12">
        <v>325</v>
      </c>
      <c r="P81" s="12">
        <v>710</v>
      </c>
      <c r="Q81" s="12">
        <v>16</v>
      </c>
      <c r="R81" s="12">
        <v>815</v>
      </c>
      <c r="S81" s="12">
        <v>180</v>
      </c>
      <c r="T81" s="12">
        <v>88</v>
      </c>
      <c r="U81" s="12">
        <v>210</v>
      </c>
      <c r="V81" s="12">
        <v>34</v>
      </c>
      <c r="W81" s="12">
        <v>370</v>
      </c>
      <c r="X81" s="12">
        <v>950</v>
      </c>
      <c r="Y81" s="12">
        <v>300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</row>
    <row r="82" spans="1:38" s="52" customFormat="1" ht="27" customHeight="1" hidden="1">
      <c r="A82" s="64" t="s">
        <v>143</v>
      </c>
      <c r="B82" s="65">
        <v>269.3</v>
      </c>
      <c r="C82" s="65">
        <v>273</v>
      </c>
      <c r="D82" s="55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</row>
    <row r="83" spans="1:38" s="52" customFormat="1" ht="27" customHeight="1" hidden="1">
      <c r="A83" s="56" t="s">
        <v>144</v>
      </c>
      <c r="B83" s="63">
        <v>239.4</v>
      </c>
      <c r="C83" s="63">
        <v>255</v>
      </c>
      <c r="D83" s="55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</row>
    <row r="84" spans="1:38" s="52" customFormat="1" ht="27" customHeight="1" hidden="1">
      <c r="A84" s="56" t="s">
        <v>142</v>
      </c>
      <c r="B84" s="16">
        <f>B83/B82</f>
        <v>0.8889714073523951</v>
      </c>
      <c r="C84" s="16">
        <f>C83/C82</f>
        <v>0.9340659340659341</v>
      </c>
      <c r="D84" s="55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</row>
    <row r="85" spans="1:25" s="22" customFormat="1" ht="24" customHeight="1" hidden="1">
      <c r="A85" s="99" t="s">
        <v>181</v>
      </c>
      <c r="B85" s="11">
        <v>245308</v>
      </c>
      <c r="C85" s="13">
        <f aca="true" t="shared" si="23" ref="C85:C115">SUM(E85:Y85)</f>
        <v>263494.20000000007</v>
      </c>
      <c r="D85" s="32">
        <f>C85/B85</f>
        <v>1.0741361879759326</v>
      </c>
      <c r="E85" s="100">
        <v>11276</v>
      </c>
      <c r="F85" s="100">
        <v>9150</v>
      </c>
      <c r="G85" s="100">
        <v>18046.2</v>
      </c>
      <c r="H85" s="100">
        <v>15443.7</v>
      </c>
      <c r="I85" s="100">
        <v>8087</v>
      </c>
      <c r="J85" s="100">
        <v>13616.6</v>
      </c>
      <c r="K85" s="100">
        <v>10619</v>
      </c>
      <c r="L85" s="100">
        <v>15378.6</v>
      </c>
      <c r="M85" s="100">
        <v>11876</v>
      </c>
      <c r="N85" s="100">
        <v>5030</v>
      </c>
      <c r="O85" s="100">
        <v>7072.7</v>
      </c>
      <c r="P85" s="100">
        <v>14689.8</v>
      </c>
      <c r="Q85" s="100">
        <v>17276</v>
      </c>
      <c r="R85" s="100">
        <v>15621.7</v>
      </c>
      <c r="S85" s="100">
        <v>19664.2</v>
      </c>
      <c r="T85" s="100">
        <v>11551.7</v>
      </c>
      <c r="U85" s="100">
        <v>11415.6</v>
      </c>
      <c r="V85" s="100">
        <v>2238</v>
      </c>
      <c r="W85" s="100">
        <v>12145</v>
      </c>
      <c r="X85" s="100">
        <v>20458.9</v>
      </c>
      <c r="Y85" s="100">
        <v>12837.5</v>
      </c>
    </row>
    <row r="86" spans="1:25" s="73" customFormat="1" ht="24" customHeight="1" hidden="1">
      <c r="A86" s="56" t="s">
        <v>82</v>
      </c>
      <c r="B86" s="11">
        <v>16785</v>
      </c>
      <c r="C86" s="27">
        <f t="shared" si="23"/>
        <v>28490.82</v>
      </c>
      <c r="D86" s="53">
        <f>C86/B86</f>
        <v>1.6973976764968721</v>
      </c>
      <c r="E86" s="37"/>
      <c r="F86" s="76">
        <v>2039</v>
      </c>
      <c r="G86" s="76">
        <v>5247.2</v>
      </c>
      <c r="H86" s="76"/>
      <c r="I86" s="76">
        <v>865</v>
      </c>
      <c r="J86" s="76">
        <v>1645.3</v>
      </c>
      <c r="K86" s="76">
        <v>1871.4</v>
      </c>
      <c r="L86" s="76">
        <v>2734</v>
      </c>
      <c r="M86" s="76">
        <v>2205</v>
      </c>
      <c r="N86" s="76">
        <v>528</v>
      </c>
      <c r="O86" s="76">
        <v>1549</v>
      </c>
      <c r="P86" s="76"/>
      <c r="Q86" s="76"/>
      <c r="R86" s="76">
        <v>178</v>
      </c>
      <c r="S86" s="76">
        <v>1024</v>
      </c>
      <c r="T86" s="76">
        <v>600</v>
      </c>
      <c r="U86" s="76">
        <v>2111</v>
      </c>
      <c r="V86" s="76"/>
      <c r="W86" s="76"/>
      <c r="X86" s="76">
        <v>5893.92</v>
      </c>
      <c r="Y86" s="76"/>
    </row>
    <row r="87" spans="1:25" s="73" customFormat="1" ht="24" customHeight="1" hidden="1">
      <c r="A87" s="56" t="s">
        <v>80</v>
      </c>
      <c r="B87" s="11">
        <v>19874</v>
      </c>
      <c r="C87" s="27">
        <f t="shared" si="23"/>
        <v>8761</v>
      </c>
      <c r="D87" s="53">
        <f>C87/B87</f>
        <v>0.44082721143202175</v>
      </c>
      <c r="E87" s="37">
        <v>720</v>
      </c>
      <c r="F87" s="76"/>
      <c r="G87" s="76"/>
      <c r="H87" s="76">
        <v>101</v>
      </c>
      <c r="I87" s="76">
        <v>159</v>
      </c>
      <c r="J87" s="76"/>
      <c r="K87" s="76">
        <v>330</v>
      </c>
      <c r="L87" s="76">
        <v>55</v>
      </c>
      <c r="M87" s="76">
        <v>34</v>
      </c>
      <c r="N87" s="76">
        <v>186</v>
      </c>
      <c r="O87" s="76"/>
      <c r="P87" s="76">
        <v>1341</v>
      </c>
      <c r="Q87" s="76">
        <v>1420</v>
      </c>
      <c r="R87" s="76"/>
      <c r="S87" s="76"/>
      <c r="T87" s="76">
        <v>551</v>
      </c>
      <c r="U87" s="76"/>
      <c r="V87" s="76">
        <v>293</v>
      </c>
      <c r="W87" s="76">
        <v>1478</v>
      </c>
      <c r="X87" s="76"/>
      <c r="Y87" s="76">
        <v>2093</v>
      </c>
    </row>
    <row r="88" spans="1:25" s="22" customFormat="1" ht="23.25" customHeight="1" hidden="1">
      <c r="A88" s="7" t="s">
        <v>79</v>
      </c>
      <c r="B88" s="27">
        <f>B85-B86-B87</f>
        <v>208649</v>
      </c>
      <c r="C88" s="27">
        <f t="shared" si="23"/>
        <v>226242.38000000006</v>
      </c>
      <c r="D88" s="53"/>
      <c r="E88" s="90">
        <f aca="true" t="shared" si="24" ref="E88:L88">E85-E86-E87</f>
        <v>10556</v>
      </c>
      <c r="F88" s="90">
        <f t="shared" si="24"/>
        <v>7111</v>
      </c>
      <c r="G88" s="90">
        <f t="shared" si="24"/>
        <v>12799</v>
      </c>
      <c r="H88" s="90">
        <f t="shared" si="24"/>
        <v>15342.7</v>
      </c>
      <c r="I88" s="90">
        <f t="shared" si="24"/>
        <v>7063</v>
      </c>
      <c r="J88" s="90">
        <f t="shared" si="24"/>
        <v>11971.300000000001</v>
      </c>
      <c r="K88" s="90">
        <f t="shared" si="24"/>
        <v>8417.6</v>
      </c>
      <c r="L88" s="90">
        <f t="shared" si="24"/>
        <v>12589.6</v>
      </c>
      <c r="M88" s="90">
        <f aca="true" t="shared" si="25" ref="M88:Y88">M85-M86-M87</f>
        <v>9637</v>
      </c>
      <c r="N88" s="90">
        <f t="shared" si="25"/>
        <v>4316</v>
      </c>
      <c r="O88" s="90">
        <f t="shared" si="25"/>
        <v>5523.7</v>
      </c>
      <c r="P88" s="90">
        <f t="shared" si="25"/>
        <v>13348.8</v>
      </c>
      <c r="Q88" s="90">
        <f t="shared" si="25"/>
        <v>15856</v>
      </c>
      <c r="R88" s="90">
        <f t="shared" si="25"/>
        <v>15443.7</v>
      </c>
      <c r="S88" s="90">
        <f t="shared" si="25"/>
        <v>18640.2</v>
      </c>
      <c r="T88" s="90">
        <f t="shared" si="25"/>
        <v>10400.7</v>
      </c>
      <c r="U88" s="90">
        <f t="shared" si="25"/>
        <v>9304.6</v>
      </c>
      <c r="V88" s="90">
        <f t="shared" si="25"/>
        <v>1945</v>
      </c>
      <c r="W88" s="90">
        <f t="shared" si="25"/>
        <v>10667</v>
      </c>
      <c r="X88" s="90">
        <f t="shared" si="25"/>
        <v>14564.980000000001</v>
      </c>
      <c r="Y88" s="90">
        <f t="shared" si="25"/>
        <v>10744.5</v>
      </c>
    </row>
    <row r="89" spans="1:25" s="22" customFormat="1" ht="20.25" customHeight="1" hidden="1">
      <c r="A89" s="7" t="s">
        <v>187</v>
      </c>
      <c r="B89" s="11"/>
      <c r="C89" s="27">
        <f t="shared" si="23"/>
        <v>1671</v>
      </c>
      <c r="D89" s="53"/>
      <c r="E89" s="90">
        <v>230</v>
      </c>
      <c r="F89" s="90">
        <v>115</v>
      </c>
      <c r="G89" s="90"/>
      <c r="H89" s="90">
        <v>1276</v>
      </c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>
        <v>50</v>
      </c>
      <c r="X89" s="90"/>
      <c r="Y89" s="90"/>
    </row>
    <row r="90" spans="1:25" s="22" customFormat="1" ht="22.5" customHeight="1" hidden="1">
      <c r="A90" s="56" t="s">
        <v>188</v>
      </c>
      <c r="B90" s="11"/>
      <c r="C90" s="27">
        <f t="shared" si="23"/>
        <v>224571.38000000006</v>
      </c>
      <c r="D90" s="53"/>
      <c r="E90" s="76">
        <f aca="true" t="shared" si="26" ref="E90:X90">E88-E89</f>
        <v>10326</v>
      </c>
      <c r="F90" s="76">
        <f t="shared" si="26"/>
        <v>6996</v>
      </c>
      <c r="G90" s="76">
        <f t="shared" si="26"/>
        <v>12799</v>
      </c>
      <c r="H90" s="76">
        <f t="shared" si="26"/>
        <v>14066.7</v>
      </c>
      <c r="I90" s="76">
        <f t="shared" si="26"/>
        <v>7063</v>
      </c>
      <c r="J90" s="76">
        <f t="shared" si="26"/>
        <v>11971.300000000001</v>
      </c>
      <c r="K90" s="76">
        <f t="shared" si="26"/>
        <v>8417.6</v>
      </c>
      <c r="L90" s="76">
        <f t="shared" si="26"/>
        <v>12589.6</v>
      </c>
      <c r="M90" s="76">
        <f t="shared" si="26"/>
        <v>9637</v>
      </c>
      <c r="N90" s="76">
        <f t="shared" si="26"/>
        <v>4316</v>
      </c>
      <c r="O90" s="76">
        <f t="shared" si="26"/>
        <v>5523.7</v>
      </c>
      <c r="P90" s="76">
        <f t="shared" si="26"/>
        <v>13348.8</v>
      </c>
      <c r="Q90" s="76">
        <f t="shared" si="26"/>
        <v>15856</v>
      </c>
      <c r="R90" s="76">
        <f t="shared" si="26"/>
        <v>15443.7</v>
      </c>
      <c r="S90" s="76">
        <f t="shared" si="26"/>
        <v>18640.2</v>
      </c>
      <c r="T90" s="76">
        <f t="shared" si="26"/>
        <v>10400.7</v>
      </c>
      <c r="U90" s="76">
        <f t="shared" si="26"/>
        <v>9304.6</v>
      </c>
      <c r="V90" s="76">
        <f t="shared" si="26"/>
        <v>1945</v>
      </c>
      <c r="W90" s="76">
        <f t="shared" si="26"/>
        <v>10617</v>
      </c>
      <c r="X90" s="76">
        <f t="shared" si="26"/>
        <v>14564.980000000001</v>
      </c>
      <c r="Y90" s="76">
        <f>Y88-Y89</f>
        <v>10744.5</v>
      </c>
    </row>
    <row r="91" spans="1:26" s="67" customFormat="1" ht="24" customHeight="1" hidden="1">
      <c r="A91" s="8" t="s">
        <v>169</v>
      </c>
      <c r="B91" s="11">
        <v>208649</v>
      </c>
      <c r="C91" s="27">
        <f t="shared" si="23"/>
        <v>224007</v>
      </c>
      <c r="D91" s="53">
        <f>C91/B91</f>
        <v>1.073606870869259</v>
      </c>
      <c r="E91" s="89">
        <v>9820</v>
      </c>
      <c r="F91" s="89">
        <v>6996</v>
      </c>
      <c r="G91" s="90">
        <v>12799</v>
      </c>
      <c r="H91" s="89">
        <v>14067</v>
      </c>
      <c r="I91" s="89">
        <v>7063</v>
      </c>
      <c r="J91" s="89">
        <v>11971</v>
      </c>
      <c r="K91" s="89">
        <v>8418</v>
      </c>
      <c r="L91" s="89">
        <v>12590</v>
      </c>
      <c r="M91" s="89">
        <v>9637</v>
      </c>
      <c r="N91" s="89">
        <v>4316</v>
      </c>
      <c r="O91" s="89">
        <v>5524</v>
      </c>
      <c r="P91" s="89">
        <v>13349</v>
      </c>
      <c r="Q91" s="89">
        <v>15856</v>
      </c>
      <c r="R91" s="89">
        <v>15444</v>
      </c>
      <c r="S91" s="89">
        <v>18640</v>
      </c>
      <c r="T91" s="89">
        <v>10340</v>
      </c>
      <c r="U91" s="89">
        <v>9305</v>
      </c>
      <c r="V91" s="89">
        <v>1945</v>
      </c>
      <c r="W91" s="89">
        <v>10617</v>
      </c>
      <c r="X91" s="89">
        <v>14565</v>
      </c>
      <c r="Y91" s="89">
        <v>10745</v>
      </c>
      <c r="Z91" s="22"/>
    </row>
    <row r="92" spans="1:25" s="22" customFormat="1" ht="23.25" customHeight="1" hidden="1">
      <c r="A92" s="56" t="s">
        <v>107</v>
      </c>
      <c r="B92" s="116">
        <f>B91/B88</f>
        <v>1</v>
      </c>
      <c r="C92" s="101">
        <f>C91/C88</f>
        <v>0.9901195346336081</v>
      </c>
      <c r="D92" s="53">
        <f>C92/B92</f>
        <v>0.9901195346336081</v>
      </c>
      <c r="E92" s="95">
        <f aca="true" t="shared" si="27" ref="E92:Y92">E91/E88</f>
        <v>0.9302766199317923</v>
      </c>
      <c r="F92" s="95">
        <f t="shared" si="27"/>
        <v>0.9838278723105048</v>
      </c>
      <c r="G92" s="95">
        <f t="shared" si="27"/>
        <v>1</v>
      </c>
      <c r="H92" s="95">
        <f t="shared" si="27"/>
        <v>0.9168529659056098</v>
      </c>
      <c r="I92" s="95">
        <f t="shared" si="27"/>
        <v>1</v>
      </c>
      <c r="J92" s="95">
        <f t="shared" si="27"/>
        <v>0.9999749400649887</v>
      </c>
      <c r="K92" s="95">
        <f t="shared" si="27"/>
        <v>1.000047519482988</v>
      </c>
      <c r="L92" s="95">
        <f t="shared" si="27"/>
        <v>1.0000317722564656</v>
      </c>
      <c r="M92" s="95">
        <f t="shared" si="27"/>
        <v>1</v>
      </c>
      <c r="N92" s="95">
        <f t="shared" si="27"/>
        <v>1</v>
      </c>
      <c r="O92" s="95">
        <f t="shared" si="27"/>
        <v>1.000054311421692</v>
      </c>
      <c r="P92" s="95">
        <f t="shared" si="27"/>
        <v>1.0000149826201608</v>
      </c>
      <c r="Q92" s="95">
        <f t="shared" si="27"/>
        <v>1</v>
      </c>
      <c r="R92" s="95">
        <f t="shared" si="27"/>
        <v>1.0000194253967636</v>
      </c>
      <c r="S92" s="95">
        <f t="shared" si="27"/>
        <v>0.9999892705013894</v>
      </c>
      <c r="T92" s="95">
        <f t="shared" si="27"/>
        <v>0.9941638543559568</v>
      </c>
      <c r="U92" s="95">
        <f t="shared" si="27"/>
        <v>1.0000429894890699</v>
      </c>
      <c r="V92" s="95">
        <f t="shared" si="27"/>
        <v>1</v>
      </c>
      <c r="W92" s="95">
        <f t="shared" si="27"/>
        <v>0.9953126464797976</v>
      </c>
      <c r="X92" s="95">
        <f t="shared" si="27"/>
        <v>1.0000013731567086</v>
      </c>
      <c r="Y92" s="95">
        <f t="shared" si="27"/>
        <v>1.0000465354367352</v>
      </c>
    </row>
    <row r="93" spans="1:25" s="22" customFormat="1" ht="23.25" customHeight="1" hidden="1">
      <c r="A93" s="56" t="s">
        <v>189</v>
      </c>
      <c r="B93" s="95"/>
      <c r="C93" s="15">
        <f aca="true" t="shared" si="28" ref="C93:Y93">C91/C90</f>
        <v>0.9974868569628059</v>
      </c>
      <c r="D93" s="95" t="e">
        <f t="shared" si="28"/>
        <v>#DIV/0!</v>
      </c>
      <c r="E93" s="95">
        <f t="shared" si="28"/>
        <v>0.9509974820840597</v>
      </c>
      <c r="F93" s="95">
        <f t="shared" si="28"/>
        <v>1</v>
      </c>
      <c r="G93" s="95">
        <f t="shared" si="28"/>
        <v>1</v>
      </c>
      <c r="H93" s="95">
        <f t="shared" si="28"/>
        <v>1.0000213269636802</v>
      </c>
      <c r="I93" s="95">
        <f t="shared" si="28"/>
        <v>1</v>
      </c>
      <c r="J93" s="95">
        <f t="shared" si="28"/>
        <v>0.9999749400649887</v>
      </c>
      <c r="K93" s="95">
        <f t="shared" si="28"/>
        <v>1.000047519482988</v>
      </c>
      <c r="L93" s="95">
        <f t="shared" si="28"/>
        <v>1.0000317722564656</v>
      </c>
      <c r="M93" s="95">
        <f t="shared" si="28"/>
        <v>1</v>
      </c>
      <c r="N93" s="95">
        <f t="shared" si="28"/>
        <v>1</v>
      </c>
      <c r="O93" s="95">
        <f t="shared" si="28"/>
        <v>1.000054311421692</v>
      </c>
      <c r="P93" s="95">
        <f t="shared" si="28"/>
        <v>1.0000149826201608</v>
      </c>
      <c r="Q93" s="95">
        <f t="shared" si="28"/>
        <v>1</v>
      </c>
      <c r="R93" s="95">
        <f t="shared" si="28"/>
        <v>1.0000194253967636</v>
      </c>
      <c r="S93" s="95">
        <f t="shared" si="28"/>
        <v>0.9999892705013894</v>
      </c>
      <c r="T93" s="95">
        <f t="shared" si="28"/>
        <v>0.9941638543559568</v>
      </c>
      <c r="U93" s="95">
        <f t="shared" si="28"/>
        <v>1.0000429894890699</v>
      </c>
      <c r="V93" s="95">
        <f t="shared" si="28"/>
        <v>1</v>
      </c>
      <c r="W93" s="95">
        <f t="shared" si="28"/>
        <v>1</v>
      </c>
      <c r="X93" s="95">
        <f t="shared" si="28"/>
        <v>1.0000013731567086</v>
      </c>
      <c r="Y93" s="95">
        <f t="shared" si="28"/>
        <v>1.0000465354367352</v>
      </c>
    </row>
    <row r="94" spans="1:25" s="22" customFormat="1" ht="24" customHeight="1" hidden="1">
      <c r="A94" s="7" t="s">
        <v>63</v>
      </c>
      <c r="B94" s="29">
        <v>65206</v>
      </c>
      <c r="C94" s="14">
        <f t="shared" si="23"/>
        <v>104386</v>
      </c>
      <c r="D94" s="53">
        <f>C94/B94</f>
        <v>1.6008649510781217</v>
      </c>
      <c r="E94" s="89">
        <v>5871</v>
      </c>
      <c r="F94" s="89">
        <v>4010</v>
      </c>
      <c r="G94" s="89">
        <v>6096</v>
      </c>
      <c r="H94" s="89">
        <v>5023</v>
      </c>
      <c r="I94" s="89">
        <v>3221</v>
      </c>
      <c r="J94" s="89">
        <v>5462</v>
      </c>
      <c r="K94" s="89">
        <v>2817</v>
      </c>
      <c r="L94" s="89">
        <v>5928</v>
      </c>
      <c r="M94" s="89">
        <v>3620</v>
      </c>
      <c r="N94" s="89">
        <v>2260</v>
      </c>
      <c r="O94" s="89">
        <v>2814</v>
      </c>
      <c r="P94" s="89">
        <v>5922</v>
      </c>
      <c r="Q94" s="89">
        <v>9557</v>
      </c>
      <c r="R94" s="89">
        <v>8246</v>
      </c>
      <c r="S94" s="89">
        <v>8210</v>
      </c>
      <c r="T94" s="89">
        <v>4121</v>
      </c>
      <c r="U94" s="89">
        <v>5260</v>
      </c>
      <c r="V94" s="89">
        <v>1011</v>
      </c>
      <c r="W94" s="89">
        <v>3702</v>
      </c>
      <c r="X94" s="89">
        <v>6645</v>
      </c>
      <c r="Y94" s="89">
        <v>4590</v>
      </c>
    </row>
    <row r="95" spans="1:25" s="22" customFormat="1" ht="22.5" customHeight="1" hidden="1">
      <c r="A95" s="7" t="s">
        <v>61</v>
      </c>
      <c r="B95" s="29">
        <v>60397</v>
      </c>
      <c r="C95" s="14">
        <f t="shared" si="23"/>
        <v>80594</v>
      </c>
      <c r="D95" s="53">
        <f>C95/B95</f>
        <v>1.3344040266900674</v>
      </c>
      <c r="E95" s="89">
        <v>2071</v>
      </c>
      <c r="F95" s="89">
        <v>2450</v>
      </c>
      <c r="G95" s="89">
        <v>4680</v>
      </c>
      <c r="H95" s="89">
        <v>7678</v>
      </c>
      <c r="I95" s="89">
        <v>1529</v>
      </c>
      <c r="J95" s="89">
        <v>4756</v>
      </c>
      <c r="K95" s="89">
        <v>3676</v>
      </c>
      <c r="L95" s="89">
        <v>4525</v>
      </c>
      <c r="M95" s="89">
        <v>4852</v>
      </c>
      <c r="N95" s="89">
        <v>1303</v>
      </c>
      <c r="O95" s="89">
        <v>1717</v>
      </c>
      <c r="P95" s="89">
        <v>5293</v>
      </c>
      <c r="Q95" s="89">
        <v>3891</v>
      </c>
      <c r="R95" s="89">
        <v>5954</v>
      </c>
      <c r="S95" s="89">
        <v>5187</v>
      </c>
      <c r="T95" s="89">
        <v>3931</v>
      </c>
      <c r="U95" s="89">
        <v>3350</v>
      </c>
      <c r="V95" s="89">
        <v>297</v>
      </c>
      <c r="W95" s="89">
        <v>3712</v>
      </c>
      <c r="X95" s="89">
        <v>5917</v>
      </c>
      <c r="Y95" s="89">
        <v>3825</v>
      </c>
    </row>
    <row r="96" spans="1:25" s="22" customFormat="1" ht="22.5" customHeight="1" hidden="1">
      <c r="A96" s="7" t="s">
        <v>182</v>
      </c>
      <c r="B96" s="29"/>
      <c r="C96" s="14">
        <f t="shared" si="23"/>
        <v>1350</v>
      </c>
      <c r="D96" s="53"/>
      <c r="E96" s="89"/>
      <c r="F96" s="89"/>
      <c r="G96" s="89"/>
      <c r="H96" s="89">
        <v>1048</v>
      </c>
      <c r="I96" s="89"/>
      <c r="J96" s="89"/>
      <c r="K96" s="89">
        <v>302</v>
      </c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1:25" s="22" customFormat="1" ht="22.5" customHeight="1" hidden="1">
      <c r="A97" s="7" t="s">
        <v>171</v>
      </c>
      <c r="B97" s="29"/>
      <c r="C97" s="14">
        <f t="shared" si="23"/>
        <v>0</v>
      </c>
      <c r="D97" s="53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</row>
    <row r="98" spans="1:25" s="22" customFormat="1" ht="22.5" customHeight="1" hidden="1">
      <c r="A98" s="7" t="s">
        <v>62</v>
      </c>
      <c r="B98" s="29"/>
      <c r="C98" s="14">
        <f t="shared" si="23"/>
        <v>0</v>
      </c>
      <c r="D98" s="53" t="e">
        <f>C98/B98</f>
        <v>#DIV/0!</v>
      </c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1:25" s="22" customFormat="1" ht="22.5" customHeight="1" hidden="1">
      <c r="A99" s="7" t="s">
        <v>172</v>
      </c>
      <c r="B99" s="29"/>
      <c r="C99" s="14">
        <f t="shared" si="23"/>
        <v>0</v>
      </c>
      <c r="D99" s="53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</row>
    <row r="100" spans="1:25" s="73" customFormat="1" ht="22.5" customHeight="1" hidden="1">
      <c r="A100" s="56" t="s">
        <v>81</v>
      </c>
      <c r="B100" s="27">
        <f>B88-B91</f>
        <v>0</v>
      </c>
      <c r="C100" s="27">
        <f t="shared" si="23"/>
        <v>2235.8800000000056</v>
      </c>
      <c r="D100" s="53" t="e">
        <f>C100/B100</f>
        <v>#DIV/0!</v>
      </c>
      <c r="E100" s="90">
        <f>E88-E91</f>
        <v>736</v>
      </c>
      <c r="F100" s="90">
        <f aca="true" t="shared" si="29" ref="F100:X100">F88-F91</f>
        <v>115</v>
      </c>
      <c r="G100" s="90">
        <f t="shared" si="29"/>
        <v>0</v>
      </c>
      <c r="H100" s="90">
        <f t="shared" si="29"/>
        <v>1275.7000000000007</v>
      </c>
      <c r="I100" s="90">
        <f t="shared" si="29"/>
        <v>0</v>
      </c>
      <c r="J100" s="90">
        <f t="shared" si="29"/>
        <v>0.3000000000010914</v>
      </c>
      <c r="K100" s="90">
        <f t="shared" si="29"/>
        <v>-0.3999999999996362</v>
      </c>
      <c r="L100" s="90">
        <f t="shared" si="29"/>
        <v>-0.3999999999996362</v>
      </c>
      <c r="M100" s="90">
        <f t="shared" si="29"/>
        <v>0</v>
      </c>
      <c r="N100" s="90">
        <f t="shared" si="29"/>
        <v>0</v>
      </c>
      <c r="O100" s="90">
        <f t="shared" si="29"/>
        <v>-0.3000000000001819</v>
      </c>
      <c r="P100" s="90">
        <f t="shared" si="29"/>
        <v>-0.2000000000007276</v>
      </c>
      <c r="Q100" s="90">
        <f t="shared" si="29"/>
        <v>0</v>
      </c>
      <c r="R100" s="90">
        <f t="shared" si="29"/>
        <v>-0.2999999999992724</v>
      </c>
      <c r="S100" s="90">
        <f t="shared" si="29"/>
        <v>0.2000000000007276</v>
      </c>
      <c r="T100" s="90">
        <f t="shared" si="29"/>
        <v>60.70000000000073</v>
      </c>
      <c r="U100" s="90">
        <f t="shared" si="29"/>
        <v>-0.3999999999996362</v>
      </c>
      <c r="V100" s="90">
        <f t="shared" si="29"/>
        <v>0</v>
      </c>
      <c r="W100" s="90">
        <f t="shared" si="29"/>
        <v>50</v>
      </c>
      <c r="X100" s="90">
        <f t="shared" si="29"/>
        <v>-0.019999999998617568</v>
      </c>
      <c r="Y100" s="90">
        <v>0</v>
      </c>
    </row>
    <row r="101" spans="1:25" s="22" customFormat="1" ht="26.25" customHeight="1">
      <c r="A101" s="8" t="s">
        <v>60</v>
      </c>
      <c r="B101" s="27">
        <v>208649</v>
      </c>
      <c r="C101" s="27">
        <f t="shared" si="23"/>
        <v>224595</v>
      </c>
      <c r="D101" s="53">
        <f>C101/B101</f>
        <v>1.076425000838729</v>
      </c>
      <c r="E101" s="37">
        <v>10070</v>
      </c>
      <c r="F101" s="37">
        <v>6996</v>
      </c>
      <c r="G101" s="37">
        <v>12799</v>
      </c>
      <c r="H101" s="37">
        <v>14067</v>
      </c>
      <c r="I101" s="37">
        <v>7063</v>
      </c>
      <c r="J101" s="37">
        <v>11971</v>
      </c>
      <c r="K101" s="37">
        <v>8418</v>
      </c>
      <c r="L101" s="37">
        <v>12590</v>
      </c>
      <c r="M101" s="37">
        <v>9637</v>
      </c>
      <c r="N101" s="37">
        <v>4316</v>
      </c>
      <c r="O101" s="37">
        <v>5520</v>
      </c>
      <c r="P101" s="37">
        <v>13349</v>
      </c>
      <c r="Q101" s="37">
        <v>15856</v>
      </c>
      <c r="R101" s="37">
        <v>15444</v>
      </c>
      <c r="S101" s="37">
        <v>18640</v>
      </c>
      <c r="T101" s="37">
        <v>10652</v>
      </c>
      <c r="U101" s="37">
        <v>9305</v>
      </c>
      <c r="V101" s="37">
        <v>1945</v>
      </c>
      <c r="W101" s="37">
        <v>10647</v>
      </c>
      <c r="X101" s="37">
        <v>14565</v>
      </c>
      <c r="Y101" s="37">
        <v>10745</v>
      </c>
    </row>
    <row r="102" spans="1:25" s="22" customFormat="1" ht="24" customHeight="1">
      <c r="A102" s="56" t="s">
        <v>107</v>
      </c>
      <c r="B102" s="28">
        <f aca="true" t="shared" si="30" ref="B102:Y102">B101/B88</f>
        <v>1</v>
      </c>
      <c r="C102" s="28">
        <f t="shared" si="30"/>
        <v>0.9927185171938163</v>
      </c>
      <c r="D102" s="28" t="e">
        <f t="shared" si="30"/>
        <v>#DIV/0!</v>
      </c>
      <c r="E102" s="43">
        <f t="shared" si="30"/>
        <v>0.9539598332701781</v>
      </c>
      <c r="F102" s="43">
        <f t="shared" si="30"/>
        <v>0.9838278723105048</v>
      </c>
      <c r="G102" s="43">
        <f t="shared" si="30"/>
        <v>1</v>
      </c>
      <c r="H102" s="43">
        <f t="shared" si="30"/>
        <v>0.9168529659056098</v>
      </c>
      <c r="I102" s="43">
        <f t="shared" si="30"/>
        <v>1</v>
      </c>
      <c r="J102" s="43">
        <f t="shared" si="30"/>
        <v>0.9999749400649887</v>
      </c>
      <c r="K102" s="43">
        <f t="shared" si="30"/>
        <v>1.000047519482988</v>
      </c>
      <c r="L102" s="43">
        <f t="shared" si="30"/>
        <v>1.0000317722564656</v>
      </c>
      <c r="M102" s="43">
        <f t="shared" si="30"/>
        <v>1</v>
      </c>
      <c r="N102" s="43">
        <f t="shared" si="30"/>
        <v>1</v>
      </c>
      <c r="O102" s="43">
        <f t="shared" si="30"/>
        <v>0.9993301591324656</v>
      </c>
      <c r="P102" s="43">
        <f t="shared" si="30"/>
        <v>1.0000149826201608</v>
      </c>
      <c r="Q102" s="43">
        <f t="shared" si="30"/>
        <v>1</v>
      </c>
      <c r="R102" s="43">
        <f t="shared" si="30"/>
        <v>1.0000194253967636</v>
      </c>
      <c r="S102" s="43">
        <f t="shared" si="30"/>
        <v>0.9999892705013894</v>
      </c>
      <c r="T102" s="43">
        <v>1</v>
      </c>
      <c r="U102" s="43">
        <f t="shared" si="30"/>
        <v>1.0000429894890699</v>
      </c>
      <c r="V102" s="43">
        <f t="shared" si="30"/>
        <v>1</v>
      </c>
      <c r="W102" s="43">
        <f t="shared" si="30"/>
        <v>0.998125058591919</v>
      </c>
      <c r="X102" s="43">
        <f t="shared" si="30"/>
        <v>1.0000013731567086</v>
      </c>
      <c r="Y102" s="43">
        <f t="shared" si="30"/>
        <v>1.0000465354367352</v>
      </c>
    </row>
    <row r="103" spans="1:25" s="22" customFormat="1" ht="24" customHeight="1" hidden="1">
      <c r="A103" s="7" t="s">
        <v>63</v>
      </c>
      <c r="B103" s="29">
        <v>64732</v>
      </c>
      <c r="C103" s="14">
        <f t="shared" si="23"/>
        <v>104386</v>
      </c>
      <c r="D103" s="53">
        <f>C103/B103</f>
        <v>1.612587282951245</v>
      </c>
      <c r="E103" s="89">
        <v>5871</v>
      </c>
      <c r="F103" s="89">
        <v>4010</v>
      </c>
      <c r="G103" s="89">
        <v>6096</v>
      </c>
      <c r="H103" s="89">
        <v>5023</v>
      </c>
      <c r="I103" s="89">
        <v>3221</v>
      </c>
      <c r="J103" s="89">
        <v>5462</v>
      </c>
      <c r="K103" s="89">
        <v>2817</v>
      </c>
      <c r="L103" s="89">
        <v>5928</v>
      </c>
      <c r="M103" s="89">
        <v>3620</v>
      </c>
      <c r="N103" s="89">
        <v>2260</v>
      </c>
      <c r="O103" s="89">
        <v>2814</v>
      </c>
      <c r="P103" s="89">
        <v>5922</v>
      </c>
      <c r="Q103" s="89">
        <v>9557</v>
      </c>
      <c r="R103" s="89">
        <v>8246</v>
      </c>
      <c r="S103" s="89">
        <v>8210</v>
      </c>
      <c r="T103" s="89">
        <v>4121</v>
      </c>
      <c r="U103" s="89">
        <v>5260</v>
      </c>
      <c r="V103" s="89">
        <v>1011</v>
      </c>
      <c r="W103" s="89">
        <v>3702</v>
      </c>
      <c r="X103" s="89">
        <v>6645</v>
      </c>
      <c r="Y103" s="89">
        <v>4590</v>
      </c>
    </row>
    <row r="104" spans="1:25" s="22" customFormat="1" ht="22.5" customHeight="1" hidden="1">
      <c r="A104" s="7" t="s">
        <v>61</v>
      </c>
      <c r="B104" s="29">
        <v>59985</v>
      </c>
      <c r="C104" s="14">
        <f t="shared" si="23"/>
        <v>80594</v>
      </c>
      <c r="D104" s="53">
        <f>C104/B104</f>
        <v>1.3435692256397433</v>
      </c>
      <c r="E104" s="89">
        <v>2071</v>
      </c>
      <c r="F104" s="89">
        <v>2450</v>
      </c>
      <c r="G104" s="89">
        <v>4680</v>
      </c>
      <c r="H104" s="89">
        <v>7678</v>
      </c>
      <c r="I104" s="89">
        <v>1529</v>
      </c>
      <c r="J104" s="89">
        <v>4756</v>
      </c>
      <c r="K104" s="89">
        <v>3676</v>
      </c>
      <c r="L104" s="89">
        <v>4525</v>
      </c>
      <c r="M104" s="89">
        <v>4852</v>
      </c>
      <c r="N104" s="89">
        <v>1303</v>
      </c>
      <c r="O104" s="89">
        <v>1717</v>
      </c>
      <c r="P104" s="89">
        <v>5293</v>
      </c>
      <c r="Q104" s="89">
        <v>3891</v>
      </c>
      <c r="R104" s="89">
        <v>5954</v>
      </c>
      <c r="S104" s="89">
        <v>5187</v>
      </c>
      <c r="T104" s="89">
        <v>3931</v>
      </c>
      <c r="U104" s="89">
        <v>3350</v>
      </c>
      <c r="V104" s="89">
        <v>297</v>
      </c>
      <c r="W104" s="89">
        <v>3712</v>
      </c>
      <c r="X104" s="89">
        <v>5917</v>
      </c>
      <c r="Y104" s="89">
        <v>3825</v>
      </c>
    </row>
    <row r="105" spans="1:25" s="22" customFormat="1" ht="22.5" customHeight="1" hidden="1">
      <c r="A105" s="7" t="s">
        <v>182</v>
      </c>
      <c r="B105" s="29"/>
      <c r="C105" s="14">
        <f>SUM(E105:Y105)</f>
        <v>302</v>
      </c>
      <c r="D105" s="53"/>
      <c r="E105" s="89"/>
      <c r="F105" s="89"/>
      <c r="G105" s="89"/>
      <c r="H105" s="89"/>
      <c r="I105" s="89"/>
      <c r="J105" s="89"/>
      <c r="K105" s="89">
        <v>302</v>
      </c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</row>
    <row r="106" spans="1:25" s="22" customFormat="1" ht="22.5" customHeight="1">
      <c r="A106" s="7" t="s">
        <v>171</v>
      </c>
      <c r="B106" s="29">
        <v>477</v>
      </c>
      <c r="C106" s="14">
        <f t="shared" si="23"/>
        <v>1266</v>
      </c>
      <c r="D106" s="53"/>
      <c r="E106" s="89">
        <v>200</v>
      </c>
      <c r="F106" s="89">
        <v>20</v>
      </c>
      <c r="G106" s="89"/>
      <c r="H106" s="89">
        <v>980</v>
      </c>
      <c r="I106" s="89"/>
      <c r="J106" s="89"/>
      <c r="K106" s="89"/>
      <c r="L106" s="89"/>
      <c r="M106" s="89"/>
      <c r="N106" s="89">
        <v>36</v>
      </c>
      <c r="O106" s="89"/>
      <c r="P106" s="89"/>
      <c r="Q106" s="89"/>
      <c r="R106" s="89"/>
      <c r="S106" s="89"/>
      <c r="T106" s="89"/>
      <c r="U106" s="89"/>
      <c r="V106" s="89"/>
      <c r="W106" s="89">
        <v>30</v>
      </c>
      <c r="X106" s="89"/>
      <c r="Y106" s="89"/>
    </row>
    <row r="107" spans="1:25" s="22" customFormat="1" ht="22.5" customHeight="1" hidden="1">
      <c r="A107" s="7" t="s">
        <v>62</v>
      </c>
      <c r="B107" s="29"/>
      <c r="C107" s="14">
        <f t="shared" si="23"/>
        <v>0</v>
      </c>
      <c r="D107" s="53" t="e">
        <f>C107/B107</f>
        <v>#DIV/0!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</row>
    <row r="108" spans="1:25" s="22" customFormat="1" ht="22.5" customHeight="1" hidden="1">
      <c r="A108" s="7" t="s">
        <v>172</v>
      </c>
      <c r="B108" s="29"/>
      <c r="C108" s="14">
        <f t="shared" si="23"/>
        <v>0</v>
      </c>
      <c r="D108" s="53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</row>
    <row r="109" spans="1:25" s="22" customFormat="1" ht="28.5" customHeight="1">
      <c r="A109" s="8" t="s">
        <v>170</v>
      </c>
      <c r="B109" s="27">
        <v>427654</v>
      </c>
      <c r="C109" s="27">
        <f t="shared" si="23"/>
        <v>411243</v>
      </c>
      <c r="D109" s="53">
        <f>C109/B109</f>
        <v>0.9616255196958289</v>
      </c>
      <c r="E109" s="37">
        <v>16165</v>
      </c>
      <c r="F109" s="37">
        <v>11823</v>
      </c>
      <c r="G109" s="76">
        <v>23173</v>
      </c>
      <c r="H109" s="37">
        <v>29100</v>
      </c>
      <c r="I109" s="37">
        <v>11445</v>
      </c>
      <c r="J109" s="37">
        <v>22040</v>
      </c>
      <c r="K109" s="37">
        <v>13967</v>
      </c>
      <c r="L109" s="37">
        <v>23199</v>
      </c>
      <c r="M109" s="37">
        <v>18127</v>
      </c>
      <c r="N109" s="37">
        <v>7613</v>
      </c>
      <c r="O109" s="37">
        <v>9944</v>
      </c>
      <c r="P109" s="37">
        <v>22205</v>
      </c>
      <c r="Q109" s="37">
        <v>29326</v>
      </c>
      <c r="R109" s="37">
        <v>29257</v>
      </c>
      <c r="S109" s="37">
        <v>35460</v>
      </c>
      <c r="T109" s="37">
        <v>21452</v>
      </c>
      <c r="U109" s="37">
        <v>16935</v>
      </c>
      <c r="V109" s="37">
        <v>2726</v>
      </c>
      <c r="W109" s="37">
        <v>23602</v>
      </c>
      <c r="X109" s="76">
        <v>26950</v>
      </c>
      <c r="Y109" s="37">
        <v>16734</v>
      </c>
    </row>
    <row r="110" spans="1:25" s="22" customFormat="1" ht="24" customHeight="1" hidden="1">
      <c r="A110" s="7" t="s">
        <v>63</v>
      </c>
      <c r="B110" s="29">
        <v>116727</v>
      </c>
      <c r="C110" s="14">
        <f t="shared" si="23"/>
        <v>190815</v>
      </c>
      <c r="D110" s="53">
        <f>C110/B110</f>
        <v>1.6347117633452415</v>
      </c>
      <c r="E110" s="89">
        <v>9394</v>
      </c>
      <c r="F110" s="89">
        <v>6416</v>
      </c>
      <c r="G110" s="89">
        <v>12585</v>
      </c>
      <c r="H110" s="89">
        <v>10573</v>
      </c>
      <c r="I110" s="89">
        <v>4855</v>
      </c>
      <c r="J110" s="89">
        <v>9720</v>
      </c>
      <c r="K110" s="89">
        <v>4554</v>
      </c>
      <c r="L110" s="89">
        <v>10514</v>
      </c>
      <c r="M110" s="89">
        <v>6668</v>
      </c>
      <c r="N110" s="89">
        <v>3922</v>
      </c>
      <c r="O110" s="89">
        <v>5251</v>
      </c>
      <c r="P110" s="89">
        <v>10730</v>
      </c>
      <c r="Q110" s="89">
        <v>18487</v>
      </c>
      <c r="R110" s="89">
        <v>16287</v>
      </c>
      <c r="S110" s="89">
        <v>14583</v>
      </c>
      <c r="T110" s="89">
        <v>7891</v>
      </c>
      <c r="U110" s="89">
        <v>9625</v>
      </c>
      <c r="V110" s="89">
        <v>1170</v>
      </c>
      <c r="W110" s="89">
        <v>8221</v>
      </c>
      <c r="X110" s="90">
        <v>12169</v>
      </c>
      <c r="Y110" s="89">
        <v>7200</v>
      </c>
    </row>
    <row r="111" spans="1:25" s="22" customFormat="1" ht="22.5" customHeight="1" hidden="1">
      <c r="A111" s="7" t="s">
        <v>61</v>
      </c>
      <c r="B111" s="29">
        <v>137801</v>
      </c>
      <c r="C111" s="14">
        <f t="shared" si="23"/>
        <v>145596</v>
      </c>
      <c r="D111" s="53">
        <f>C111/B111</f>
        <v>1.0565670786133627</v>
      </c>
      <c r="E111" s="89">
        <v>3521</v>
      </c>
      <c r="F111" s="89">
        <v>3920</v>
      </c>
      <c r="G111" s="89">
        <v>8892</v>
      </c>
      <c r="H111" s="89">
        <v>14776</v>
      </c>
      <c r="I111" s="89">
        <v>2759</v>
      </c>
      <c r="J111" s="89">
        <v>8460</v>
      </c>
      <c r="K111" s="89">
        <v>6502</v>
      </c>
      <c r="L111" s="89">
        <v>8280</v>
      </c>
      <c r="M111" s="89">
        <v>8880</v>
      </c>
      <c r="N111" s="89">
        <v>2080</v>
      </c>
      <c r="O111" s="89">
        <v>3129</v>
      </c>
      <c r="P111" s="89">
        <v>7900</v>
      </c>
      <c r="Q111" s="89">
        <v>6709</v>
      </c>
      <c r="R111" s="89">
        <v>10755</v>
      </c>
      <c r="S111" s="89">
        <v>10859</v>
      </c>
      <c r="T111" s="89">
        <v>7282</v>
      </c>
      <c r="U111" s="89">
        <v>6264</v>
      </c>
      <c r="V111" s="89">
        <v>324</v>
      </c>
      <c r="W111" s="89">
        <v>7454</v>
      </c>
      <c r="X111" s="90">
        <v>10946</v>
      </c>
      <c r="Y111" s="89">
        <v>5904</v>
      </c>
    </row>
    <row r="112" spans="1:25" s="22" customFormat="1" ht="22.5" customHeight="1" hidden="1">
      <c r="A112" s="7" t="s">
        <v>182</v>
      </c>
      <c r="B112" s="29"/>
      <c r="C112" s="14">
        <f t="shared" si="23"/>
        <v>600</v>
      </c>
      <c r="D112" s="53"/>
      <c r="E112" s="89"/>
      <c r="F112" s="89"/>
      <c r="G112" s="89"/>
      <c r="H112" s="89"/>
      <c r="I112" s="89"/>
      <c r="J112" s="89"/>
      <c r="K112" s="89">
        <v>600</v>
      </c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1:25" s="22" customFormat="1" ht="22.5" customHeight="1">
      <c r="A113" s="7" t="s">
        <v>171</v>
      </c>
      <c r="B113" s="29">
        <v>2005</v>
      </c>
      <c r="C113" s="14">
        <f t="shared" si="23"/>
        <v>6065</v>
      </c>
      <c r="D113" s="53"/>
      <c r="E113" s="89">
        <v>800</v>
      </c>
      <c r="F113" s="89">
        <v>70</v>
      </c>
      <c r="G113" s="89"/>
      <c r="H113" s="89">
        <v>4900</v>
      </c>
      <c r="I113" s="89"/>
      <c r="J113" s="89"/>
      <c r="K113" s="89"/>
      <c r="L113" s="89"/>
      <c r="M113" s="89"/>
      <c r="N113" s="89">
        <v>160</v>
      </c>
      <c r="O113" s="89"/>
      <c r="P113" s="89"/>
      <c r="Q113" s="89"/>
      <c r="R113" s="89"/>
      <c r="S113" s="89"/>
      <c r="T113" s="89"/>
      <c r="U113" s="89"/>
      <c r="V113" s="89"/>
      <c r="W113" s="89">
        <v>135</v>
      </c>
      <c r="X113" s="89"/>
      <c r="Y113" s="89"/>
    </row>
    <row r="114" spans="1:25" s="22" customFormat="1" ht="22.5" customHeight="1" hidden="1">
      <c r="A114" s="7" t="s">
        <v>62</v>
      </c>
      <c r="B114" s="29"/>
      <c r="C114" s="14">
        <f t="shared" si="23"/>
        <v>0</v>
      </c>
      <c r="D114" s="53" t="e">
        <f>C114/B114</f>
        <v>#DIV/0!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</row>
    <row r="115" spans="1:25" s="22" customFormat="1" ht="22.5" customHeight="1" hidden="1">
      <c r="A115" s="7" t="s">
        <v>172</v>
      </c>
      <c r="B115" s="29"/>
      <c r="C115" s="14">
        <f t="shared" si="23"/>
        <v>0</v>
      </c>
      <c r="D115" s="53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</row>
    <row r="116" spans="1:25" s="22" customFormat="1" ht="27" customHeight="1">
      <c r="A116" s="8" t="s">
        <v>67</v>
      </c>
      <c r="B116" s="78">
        <f aca="true" t="shared" si="31" ref="B116:Y116">B109/B101*10</f>
        <v>20.496335951765886</v>
      </c>
      <c r="C116" s="78">
        <f t="shared" si="31"/>
        <v>18.31042543244507</v>
      </c>
      <c r="D116" s="78">
        <f t="shared" si="31"/>
        <v>8.933511567889536</v>
      </c>
      <c r="E116" s="79">
        <f t="shared" si="31"/>
        <v>16.05263157894737</v>
      </c>
      <c r="F116" s="79">
        <f t="shared" si="31"/>
        <v>16.89965694682676</v>
      </c>
      <c r="G116" s="79">
        <f t="shared" si="31"/>
        <v>18.105320728181887</v>
      </c>
      <c r="H116" s="79">
        <f t="shared" si="31"/>
        <v>20.686713584986137</v>
      </c>
      <c r="I116" s="79">
        <f t="shared" si="31"/>
        <v>16.20416253716551</v>
      </c>
      <c r="J116" s="79">
        <f t="shared" si="31"/>
        <v>18.411160304068165</v>
      </c>
      <c r="K116" s="79">
        <f t="shared" si="31"/>
        <v>16.591827037301023</v>
      </c>
      <c r="L116" s="79">
        <f t="shared" si="31"/>
        <v>18.426528991262906</v>
      </c>
      <c r="M116" s="79">
        <f t="shared" si="31"/>
        <v>18.8097955795372</v>
      </c>
      <c r="N116" s="79">
        <f t="shared" si="31"/>
        <v>17.639017608897127</v>
      </c>
      <c r="O116" s="79">
        <f t="shared" si="31"/>
        <v>18.014492753623188</v>
      </c>
      <c r="P116" s="79">
        <f t="shared" si="31"/>
        <v>16.634204809349015</v>
      </c>
      <c r="Q116" s="79">
        <f t="shared" si="31"/>
        <v>18.4952068617558</v>
      </c>
      <c r="R116" s="79">
        <f t="shared" si="31"/>
        <v>18.943926443926443</v>
      </c>
      <c r="S116" s="79">
        <f t="shared" si="31"/>
        <v>19.023605150214593</v>
      </c>
      <c r="T116" s="79">
        <f t="shared" si="31"/>
        <v>20.13894104393541</v>
      </c>
      <c r="U116" s="79">
        <f t="shared" si="31"/>
        <v>18.19989253089737</v>
      </c>
      <c r="V116" s="79">
        <f t="shared" si="31"/>
        <v>14.015424164524422</v>
      </c>
      <c r="W116" s="79">
        <f t="shared" si="31"/>
        <v>22.1677467831314</v>
      </c>
      <c r="X116" s="79">
        <f t="shared" si="31"/>
        <v>18.503261242705115</v>
      </c>
      <c r="Y116" s="79">
        <f t="shared" si="31"/>
        <v>15.57375523499302</v>
      </c>
    </row>
    <row r="117" spans="1:25" s="22" customFormat="1" ht="24" customHeight="1" hidden="1">
      <c r="A117" s="7" t="s">
        <v>63</v>
      </c>
      <c r="B117" s="79">
        <f>B110/B103*10</f>
        <v>18.032348761045544</v>
      </c>
      <c r="C117" s="79">
        <f>C110/C103*10</f>
        <v>18.279750158067174</v>
      </c>
      <c r="D117" s="78">
        <f>D110/D103*10</f>
        <v>10.137198653542063</v>
      </c>
      <c r="E117" s="79">
        <f>E110/E103*10</f>
        <v>16.00068131493783</v>
      </c>
      <c r="F117" s="79">
        <f>F110/F103*10</f>
        <v>16</v>
      </c>
      <c r="G117" s="79">
        <f>G110/G103*10</f>
        <v>20.644685039370078</v>
      </c>
      <c r="H117" s="79">
        <f>H110/H103*10</f>
        <v>21.04917380051762</v>
      </c>
      <c r="I117" s="79">
        <f>I110/I103*10</f>
        <v>15.072958708475628</v>
      </c>
      <c r="J117" s="79">
        <f aca="true" t="shared" si="32" ref="J117:Q118">J110/J103*10</f>
        <v>17.795679238374223</v>
      </c>
      <c r="K117" s="79">
        <f aca="true" t="shared" si="33" ref="K117:Y117">K110/K103*10</f>
        <v>16.166134185303513</v>
      </c>
      <c r="L117" s="79">
        <f t="shared" si="33"/>
        <v>17.7361673414305</v>
      </c>
      <c r="M117" s="79">
        <f t="shared" si="33"/>
        <v>18.41988950276243</v>
      </c>
      <c r="N117" s="79">
        <f t="shared" si="33"/>
        <v>17.353982300884955</v>
      </c>
      <c r="O117" s="79">
        <f t="shared" si="33"/>
        <v>18.660270078180524</v>
      </c>
      <c r="P117" s="79">
        <f t="shared" si="33"/>
        <v>18.118878757176628</v>
      </c>
      <c r="Q117" s="79">
        <f t="shared" si="33"/>
        <v>19.343936381709742</v>
      </c>
      <c r="R117" s="79">
        <f t="shared" si="33"/>
        <v>19.751394615571186</v>
      </c>
      <c r="S117" s="79">
        <f t="shared" si="33"/>
        <v>17.76248477466504</v>
      </c>
      <c r="T117" s="79">
        <f t="shared" si="33"/>
        <v>19.14826498422713</v>
      </c>
      <c r="U117" s="79">
        <f t="shared" si="33"/>
        <v>18.29847908745247</v>
      </c>
      <c r="V117" s="79">
        <f t="shared" si="33"/>
        <v>11.572700296735905</v>
      </c>
      <c r="W117" s="79">
        <f t="shared" si="33"/>
        <v>22.206915180983252</v>
      </c>
      <c r="X117" s="79">
        <f t="shared" si="33"/>
        <v>18.313017306245296</v>
      </c>
      <c r="Y117" s="79">
        <f t="shared" si="33"/>
        <v>15.686274509803921</v>
      </c>
    </row>
    <row r="118" spans="1:25" s="22" customFormat="1" ht="22.5" customHeight="1" hidden="1">
      <c r="A118" s="7" t="s">
        <v>61</v>
      </c>
      <c r="B118" s="79">
        <f>B111/B104*10</f>
        <v>22.972576477452694</v>
      </c>
      <c r="C118" s="79">
        <f>C111/C104*10</f>
        <v>18.065364667344962</v>
      </c>
      <c r="D118" s="79">
        <f aca="true" t="shared" si="34" ref="D118:I118">D111/D104*10</f>
        <v>7.863882697300365</v>
      </c>
      <c r="E118" s="79">
        <f t="shared" si="34"/>
        <v>17.00144857556736</v>
      </c>
      <c r="F118" s="79">
        <f t="shared" si="34"/>
        <v>16</v>
      </c>
      <c r="G118" s="79">
        <f t="shared" si="34"/>
        <v>19</v>
      </c>
      <c r="H118" s="79">
        <f t="shared" si="34"/>
        <v>19.244594946600678</v>
      </c>
      <c r="I118" s="79">
        <f t="shared" si="34"/>
        <v>18.04447351209941</v>
      </c>
      <c r="J118" s="79">
        <f t="shared" si="32"/>
        <v>17.78805719091674</v>
      </c>
      <c r="K118" s="79">
        <f t="shared" si="32"/>
        <v>17.68770402611534</v>
      </c>
      <c r="L118" s="79">
        <f t="shared" si="32"/>
        <v>18.29834254143646</v>
      </c>
      <c r="M118" s="79">
        <f t="shared" si="32"/>
        <v>18.301731244847485</v>
      </c>
      <c r="N118" s="79">
        <f t="shared" si="32"/>
        <v>15.963161933998464</v>
      </c>
      <c r="O118" s="79">
        <f t="shared" si="32"/>
        <v>18.223645894001166</v>
      </c>
      <c r="P118" s="79">
        <f t="shared" si="32"/>
        <v>14.925373134328359</v>
      </c>
      <c r="Q118" s="79">
        <f t="shared" si="32"/>
        <v>17.24235415060396</v>
      </c>
      <c r="R118" s="79">
        <f>R111/R104*10</f>
        <v>18.063486731609004</v>
      </c>
      <c r="S118" s="79">
        <f>S111/S104*10</f>
        <v>20.935029882398304</v>
      </c>
      <c r="T118" s="79">
        <f>T111/T104*10</f>
        <v>18.52454846095141</v>
      </c>
      <c r="U118" s="79">
        <f>U111/U104*10</f>
        <v>18.698507462686567</v>
      </c>
      <c r="V118" s="79">
        <f>V111/V104*10</f>
        <v>10.909090909090908</v>
      </c>
      <c r="W118" s="79">
        <f>W111/W104*10</f>
        <v>20.080818965517242</v>
      </c>
      <c r="X118" s="79">
        <f>X111/X104*10</f>
        <v>18.499239479465945</v>
      </c>
      <c r="Y118" s="79">
        <f>Y111/Y104*10</f>
        <v>15.435294117647057</v>
      </c>
    </row>
    <row r="119" spans="1:25" s="22" customFormat="1" ht="22.5" customHeight="1" hidden="1">
      <c r="A119" s="7" t="s">
        <v>182</v>
      </c>
      <c r="B119" s="29"/>
      <c r="C119" s="79">
        <f aca="true" t="shared" si="35" ref="B119:C122">C112/C105*10</f>
        <v>19.867549668874172</v>
      </c>
      <c r="D119" s="53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1:25" s="22" customFormat="1" ht="22.5" customHeight="1">
      <c r="A120" s="7" t="s">
        <v>171</v>
      </c>
      <c r="B120" s="78">
        <f t="shared" si="35"/>
        <v>42.0335429769392</v>
      </c>
      <c r="C120" s="78">
        <f t="shared" si="35"/>
        <v>47.90679304897314</v>
      </c>
      <c r="D120" s="78" t="e">
        <f>D113/D106*10</f>
        <v>#DIV/0!</v>
      </c>
      <c r="E120" s="79">
        <f>E113/E106*10</f>
        <v>40</v>
      </c>
      <c r="F120" s="79">
        <f>F113/F106*10</f>
        <v>35</v>
      </c>
      <c r="G120" s="79"/>
      <c r="H120" s="79">
        <f>H113/H106*10</f>
        <v>50</v>
      </c>
      <c r="I120" s="79"/>
      <c r="J120" s="79"/>
      <c r="K120" s="79"/>
      <c r="L120" s="79"/>
      <c r="M120" s="79"/>
      <c r="N120" s="79">
        <f>N113/N106*10</f>
        <v>44.44444444444444</v>
      </c>
      <c r="O120" s="79"/>
      <c r="P120" s="79"/>
      <c r="Q120" s="79"/>
      <c r="R120" s="79"/>
      <c r="S120" s="79"/>
      <c r="T120" s="79"/>
      <c r="U120" s="79"/>
      <c r="V120" s="79"/>
      <c r="W120" s="79">
        <f>W113/W106*10</f>
        <v>45</v>
      </c>
      <c r="X120" s="79"/>
      <c r="Y120" s="79"/>
    </row>
    <row r="121" spans="1:25" s="22" customFormat="1" ht="22.5" customHeight="1" hidden="1">
      <c r="A121" s="7" t="s">
        <v>62</v>
      </c>
      <c r="B121" s="29"/>
      <c r="C121" s="79" t="e">
        <f t="shared" si="35"/>
        <v>#DIV/0!</v>
      </c>
      <c r="D121" s="78" t="e">
        <f>D114/D107*10</f>
        <v>#DIV/0!</v>
      </c>
      <c r="E121" s="79"/>
      <c r="F121" s="79"/>
      <c r="G121" s="79"/>
      <c r="H121" s="79"/>
      <c r="I121" s="79"/>
      <c r="J121" s="79" t="e">
        <f aca="true" t="shared" si="36" ref="J121:Y121">J114/J107*10</f>
        <v>#DIV/0!</v>
      </c>
      <c r="K121" s="79"/>
      <c r="L121" s="79"/>
      <c r="M121" s="79" t="e">
        <f t="shared" si="36"/>
        <v>#DIV/0!</v>
      </c>
      <c r="N121" s="79"/>
      <c r="O121" s="79"/>
      <c r="P121" s="79"/>
      <c r="Q121" s="79"/>
      <c r="R121" s="79" t="e">
        <f t="shared" si="36"/>
        <v>#DIV/0!</v>
      </c>
      <c r="S121" s="79"/>
      <c r="T121" s="79" t="e">
        <f t="shared" si="36"/>
        <v>#DIV/0!</v>
      </c>
      <c r="U121" s="79" t="e">
        <f t="shared" si="36"/>
        <v>#DIV/0!</v>
      </c>
      <c r="V121" s="79" t="e">
        <f t="shared" si="36"/>
        <v>#DIV/0!</v>
      </c>
      <c r="W121" s="79" t="e">
        <f t="shared" si="36"/>
        <v>#DIV/0!</v>
      </c>
      <c r="X121" s="79" t="e">
        <f t="shared" si="36"/>
        <v>#DIV/0!</v>
      </c>
      <c r="Y121" s="79" t="e">
        <f t="shared" si="36"/>
        <v>#DIV/0!</v>
      </c>
    </row>
    <row r="122" spans="1:25" s="22" customFormat="1" ht="22.5" customHeight="1" hidden="1">
      <c r="A122" s="7" t="s">
        <v>172</v>
      </c>
      <c r="B122" s="29"/>
      <c r="C122" s="79" t="e">
        <f t="shared" si="35"/>
        <v>#DIV/0!</v>
      </c>
      <c r="D122" s="78" t="e">
        <f>D115/D108*10</f>
        <v>#DIV/0!</v>
      </c>
      <c r="E122" s="79"/>
      <c r="F122" s="79"/>
      <c r="G122" s="79"/>
      <c r="H122" s="79"/>
      <c r="I122" s="79"/>
      <c r="J122" s="79" t="e">
        <f aca="true" t="shared" si="37" ref="J122:Y122">J115/J108*10</f>
        <v>#DIV/0!</v>
      </c>
      <c r="K122" s="79"/>
      <c r="L122" s="79"/>
      <c r="M122" s="79" t="e">
        <f t="shared" si="37"/>
        <v>#DIV/0!</v>
      </c>
      <c r="N122" s="79"/>
      <c r="O122" s="79"/>
      <c r="P122" s="79"/>
      <c r="Q122" s="79"/>
      <c r="R122" s="79" t="e">
        <f t="shared" si="37"/>
        <v>#DIV/0!</v>
      </c>
      <c r="S122" s="79"/>
      <c r="T122" s="79" t="e">
        <f t="shared" si="37"/>
        <v>#DIV/0!</v>
      </c>
      <c r="U122" s="79" t="e">
        <f t="shared" si="37"/>
        <v>#DIV/0!</v>
      </c>
      <c r="V122" s="79" t="e">
        <f t="shared" si="37"/>
        <v>#DIV/0!</v>
      </c>
      <c r="W122" s="79" t="e">
        <f t="shared" si="37"/>
        <v>#DIV/0!</v>
      </c>
      <c r="X122" s="79" t="e">
        <f t="shared" si="37"/>
        <v>#DIV/0!</v>
      </c>
      <c r="Y122" s="79" t="e">
        <f t="shared" si="37"/>
        <v>#DIV/0!</v>
      </c>
    </row>
    <row r="123" spans="1:25" s="22" customFormat="1" ht="27" customHeight="1" hidden="1">
      <c r="A123" s="74" t="s">
        <v>64</v>
      </c>
      <c r="B123" s="27"/>
      <c r="C123" s="27">
        <f aca="true" t="shared" si="38" ref="C123:C129">SUM(E123:Y123)</f>
        <v>0</v>
      </c>
      <c r="D123" s="53" t="e">
        <f>C123/B123</f>
        <v>#DIV/0!</v>
      </c>
      <c r="E123" s="89"/>
      <c r="F123" s="89"/>
      <c r="G123" s="7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</row>
    <row r="124" spans="1:25" s="22" customFormat="1" ht="27" customHeight="1" hidden="1">
      <c r="A124" s="74" t="s">
        <v>176</v>
      </c>
      <c r="B124" s="104">
        <v>2462</v>
      </c>
      <c r="C124" s="104">
        <f>(C101-C216)</f>
        <v>3973</v>
      </c>
      <c r="D124" s="89">
        <f>D101-D216</f>
        <v>-2004.5781204537068</v>
      </c>
      <c r="E124" s="89">
        <f>(E101-E216)</f>
        <v>540</v>
      </c>
      <c r="F124" s="89">
        <f aca="true" t="shared" si="39" ref="F124:Y124">(F101-F216)</f>
        <v>0</v>
      </c>
      <c r="G124" s="89">
        <f t="shared" si="39"/>
        <v>0</v>
      </c>
      <c r="H124" s="89">
        <f t="shared" si="39"/>
        <v>125</v>
      </c>
      <c r="I124" s="89">
        <f t="shared" si="39"/>
        <v>0</v>
      </c>
      <c r="J124" s="89">
        <f t="shared" si="39"/>
        <v>0</v>
      </c>
      <c r="K124" s="89">
        <f t="shared" si="39"/>
        <v>6</v>
      </c>
      <c r="L124" s="89">
        <f t="shared" si="39"/>
        <v>0</v>
      </c>
      <c r="M124" s="89">
        <f t="shared" si="39"/>
        <v>135</v>
      </c>
      <c r="N124" s="89">
        <f t="shared" si="39"/>
        <v>20</v>
      </c>
      <c r="O124" s="89">
        <f t="shared" si="39"/>
        <v>60</v>
      </c>
      <c r="P124" s="89">
        <f t="shared" si="39"/>
        <v>64</v>
      </c>
      <c r="Q124" s="89">
        <f t="shared" si="39"/>
        <v>247</v>
      </c>
      <c r="R124" s="89">
        <f t="shared" si="39"/>
        <v>44</v>
      </c>
      <c r="S124" s="89">
        <f t="shared" si="39"/>
        <v>1467</v>
      </c>
      <c r="T124" s="89">
        <f t="shared" si="39"/>
        <v>1235</v>
      </c>
      <c r="U124" s="89">
        <f t="shared" si="39"/>
        <v>0</v>
      </c>
      <c r="V124" s="89">
        <f t="shared" si="39"/>
        <v>0</v>
      </c>
      <c r="W124" s="89">
        <f t="shared" si="39"/>
        <v>30</v>
      </c>
      <c r="X124" s="89">
        <f t="shared" si="39"/>
        <v>0</v>
      </c>
      <c r="Y124" s="89">
        <f t="shared" si="39"/>
        <v>0</v>
      </c>
    </row>
    <row r="125" spans="1:25" s="22" customFormat="1" ht="27" customHeight="1" hidden="1">
      <c r="A125" s="8" t="s">
        <v>78</v>
      </c>
      <c r="B125" s="27">
        <v>243</v>
      </c>
      <c r="C125" s="27">
        <f t="shared" si="38"/>
        <v>51</v>
      </c>
      <c r="D125" s="53">
        <f>C125/B125</f>
        <v>0.20987654320987653</v>
      </c>
      <c r="E125" s="89"/>
      <c r="F125" s="89"/>
      <c r="G125" s="89"/>
      <c r="H125" s="89"/>
      <c r="I125" s="89"/>
      <c r="J125" s="89">
        <v>10</v>
      </c>
      <c r="K125" s="89"/>
      <c r="L125" s="89"/>
      <c r="M125" s="89"/>
      <c r="N125" s="89"/>
      <c r="O125" s="89"/>
      <c r="P125" s="89"/>
      <c r="Q125" s="89">
        <v>21</v>
      </c>
      <c r="R125" s="89"/>
      <c r="S125" s="89"/>
      <c r="T125" s="89">
        <v>20</v>
      </c>
      <c r="U125" s="89"/>
      <c r="V125" s="89"/>
      <c r="W125" s="89"/>
      <c r="X125" s="89"/>
      <c r="Y125" s="89"/>
    </row>
    <row r="126" spans="1:25" s="22" customFormat="1" ht="27" customHeight="1" hidden="1">
      <c r="A126" s="8" t="s">
        <v>109</v>
      </c>
      <c r="B126" s="78">
        <v>10.1</v>
      </c>
      <c r="C126" s="78">
        <f>C124/C125</f>
        <v>77.90196078431373</v>
      </c>
      <c r="D126" s="79">
        <f>D124/D125</f>
        <v>-9551.22516216178</v>
      </c>
      <c r="E126" s="79"/>
      <c r="F126" s="79"/>
      <c r="G126" s="79"/>
      <c r="H126" s="79"/>
      <c r="I126" s="79"/>
      <c r="J126" s="79">
        <f>J124/J125</f>
        <v>0</v>
      </c>
      <c r="K126" s="79"/>
      <c r="L126" s="79"/>
      <c r="M126" s="79"/>
      <c r="N126" s="79"/>
      <c r="O126" s="79"/>
      <c r="P126" s="79"/>
      <c r="Q126" s="79">
        <f>Q124/Q125</f>
        <v>11.761904761904763</v>
      </c>
      <c r="R126" s="79"/>
      <c r="S126" s="79"/>
      <c r="T126" s="79">
        <f>T124/T125</f>
        <v>61.75</v>
      </c>
      <c r="U126" s="79"/>
      <c r="V126" s="79"/>
      <c r="W126" s="79"/>
      <c r="X126" s="79"/>
      <c r="Y126" s="79"/>
    </row>
    <row r="127" spans="1:25" s="22" customFormat="1" ht="27" customHeight="1">
      <c r="A127" s="7" t="s">
        <v>124</v>
      </c>
      <c r="B127" s="103">
        <v>16388</v>
      </c>
      <c r="C127" s="27">
        <f t="shared" si="38"/>
        <v>12510.899999999998</v>
      </c>
      <c r="D127" s="40"/>
      <c r="E127" s="96">
        <v>96.6</v>
      </c>
      <c r="F127" s="96">
        <v>923.8</v>
      </c>
      <c r="G127" s="102">
        <v>2339.6</v>
      </c>
      <c r="H127" s="96">
        <v>986.2</v>
      </c>
      <c r="I127" s="96">
        <v>156.6</v>
      </c>
      <c r="J127" s="96">
        <v>374.3</v>
      </c>
      <c r="K127" s="96">
        <v>972.2</v>
      </c>
      <c r="L127" s="96">
        <v>1666.4</v>
      </c>
      <c r="M127" s="96">
        <v>514</v>
      </c>
      <c r="N127" s="92">
        <v>16.6</v>
      </c>
      <c r="O127" s="96">
        <v>458.6</v>
      </c>
      <c r="P127" s="96">
        <v>618.8</v>
      </c>
      <c r="Q127" s="96">
        <v>18.3</v>
      </c>
      <c r="R127" s="96">
        <v>916.9</v>
      </c>
      <c r="S127" s="96">
        <v>228</v>
      </c>
      <c r="T127" s="96">
        <v>97.8</v>
      </c>
      <c r="U127" s="96">
        <v>238.8</v>
      </c>
      <c r="V127" s="96">
        <v>40.1</v>
      </c>
      <c r="W127" s="96">
        <v>577.3</v>
      </c>
      <c r="X127" s="96">
        <v>983</v>
      </c>
      <c r="Y127" s="96">
        <v>287</v>
      </c>
    </row>
    <row r="128" spans="1:25" s="22" customFormat="1" ht="24.75" customHeight="1">
      <c r="A128" s="7" t="s">
        <v>178</v>
      </c>
      <c r="B128" s="11">
        <v>273</v>
      </c>
      <c r="C128" s="11">
        <f t="shared" si="38"/>
        <v>2287.14</v>
      </c>
      <c r="D128" s="53"/>
      <c r="E128" s="90"/>
      <c r="F128" s="90">
        <v>252</v>
      </c>
      <c r="G128" s="90">
        <v>733</v>
      </c>
      <c r="H128" s="90">
        <v>50</v>
      </c>
      <c r="I128" s="90"/>
      <c r="J128" s="90"/>
      <c r="K128" s="90">
        <v>134.6</v>
      </c>
      <c r="L128" s="90">
        <v>209</v>
      </c>
      <c r="M128" s="90">
        <v>220</v>
      </c>
      <c r="N128" s="90"/>
      <c r="O128" s="90">
        <v>286</v>
      </c>
      <c r="P128" s="90"/>
      <c r="Q128" s="90"/>
      <c r="R128" s="90"/>
      <c r="S128" s="90">
        <v>59</v>
      </c>
      <c r="T128" s="90"/>
      <c r="U128" s="90">
        <v>36</v>
      </c>
      <c r="V128" s="90"/>
      <c r="W128" s="90"/>
      <c r="X128" s="90">
        <v>292.54</v>
      </c>
      <c r="Y128" s="90">
        <v>15</v>
      </c>
    </row>
    <row r="129" spans="1:25" s="22" customFormat="1" ht="27" customHeight="1" outlineLevel="1">
      <c r="A129" s="7" t="s">
        <v>177</v>
      </c>
      <c r="B129" s="27">
        <f>B127-B128</f>
        <v>16115</v>
      </c>
      <c r="C129" s="27">
        <f t="shared" si="38"/>
        <v>10222.699999999999</v>
      </c>
      <c r="D129" s="53">
        <f>C129/B129</f>
        <v>0.6343592925845485</v>
      </c>
      <c r="E129" s="90">
        <f>E127-E128</f>
        <v>96.6</v>
      </c>
      <c r="F129" s="90">
        <f aca="true" t="shared" si="40" ref="F129:Y129">F127-F128</f>
        <v>671.8</v>
      </c>
      <c r="G129" s="90">
        <f t="shared" si="40"/>
        <v>1606.6</v>
      </c>
      <c r="H129" s="90">
        <f t="shared" si="40"/>
        <v>936.2</v>
      </c>
      <c r="I129" s="90">
        <f t="shared" si="40"/>
        <v>156.6</v>
      </c>
      <c r="J129" s="90">
        <v>374</v>
      </c>
      <c r="K129" s="90">
        <f t="shared" si="40"/>
        <v>837.6</v>
      </c>
      <c r="L129" s="90">
        <f t="shared" si="40"/>
        <v>1457.4</v>
      </c>
      <c r="M129" s="90">
        <f t="shared" si="40"/>
        <v>294</v>
      </c>
      <c r="N129" s="118">
        <f t="shared" si="40"/>
        <v>16.6</v>
      </c>
      <c r="O129" s="90">
        <f t="shared" si="40"/>
        <v>172.60000000000002</v>
      </c>
      <c r="P129" s="90">
        <f t="shared" si="40"/>
        <v>618.8</v>
      </c>
      <c r="Q129" s="90">
        <f t="shared" si="40"/>
        <v>18.3</v>
      </c>
      <c r="R129" s="90">
        <f t="shared" si="40"/>
        <v>916.9</v>
      </c>
      <c r="S129" s="90">
        <f t="shared" si="40"/>
        <v>169</v>
      </c>
      <c r="T129" s="90">
        <f t="shared" si="40"/>
        <v>97.8</v>
      </c>
      <c r="U129" s="90">
        <f t="shared" si="40"/>
        <v>202.8</v>
      </c>
      <c r="V129" s="90">
        <f t="shared" si="40"/>
        <v>40.1</v>
      </c>
      <c r="W129" s="90">
        <v>577</v>
      </c>
      <c r="X129" s="90">
        <v>690</v>
      </c>
      <c r="Y129" s="90">
        <f t="shared" si="40"/>
        <v>272</v>
      </c>
    </row>
    <row r="130" spans="1:25" s="22" customFormat="1" ht="27" customHeight="1" outlineLevel="1">
      <c r="A130" s="74" t="s">
        <v>68</v>
      </c>
      <c r="B130" s="11">
        <v>15893</v>
      </c>
      <c r="C130" s="27">
        <f>SUM(E130:Y130)</f>
        <v>9888.5</v>
      </c>
      <c r="D130" s="53">
        <f>C130/B130</f>
        <v>0.6221921600704713</v>
      </c>
      <c r="E130" s="76">
        <v>96.6</v>
      </c>
      <c r="F130" s="37">
        <v>572</v>
      </c>
      <c r="G130" s="37">
        <v>1607</v>
      </c>
      <c r="H130" s="37">
        <v>812</v>
      </c>
      <c r="I130" s="37">
        <v>157</v>
      </c>
      <c r="J130" s="37">
        <v>374</v>
      </c>
      <c r="K130" s="37">
        <v>836</v>
      </c>
      <c r="L130" s="37">
        <v>1457</v>
      </c>
      <c r="M130" s="37">
        <v>294</v>
      </c>
      <c r="N130" s="37">
        <v>16.6</v>
      </c>
      <c r="O130" s="37">
        <v>167</v>
      </c>
      <c r="P130" s="37">
        <v>519</v>
      </c>
      <c r="Q130" s="76">
        <v>18.3</v>
      </c>
      <c r="R130" s="37">
        <v>917</v>
      </c>
      <c r="S130" s="37">
        <v>169</v>
      </c>
      <c r="T130" s="37">
        <v>94</v>
      </c>
      <c r="U130" s="37">
        <v>203</v>
      </c>
      <c r="V130" s="37">
        <v>40</v>
      </c>
      <c r="W130" s="37">
        <v>577</v>
      </c>
      <c r="X130" s="37">
        <v>690</v>
      </c>
      <c r="Y130" s="37">
        <v>272</v>
      </c>
    </row>
    <row r="131" spans="1:25" s="22" customFormat="1" ht="29.25" customHeight="1">
      <c r="A131" s="56" t="s">
        <v>20</v>
      </c>
      <c r="B131" s="28">
        <f>B130/B129</f>
        <v>0.9862240148929569</v>
      </c>
      <c r="C131" s="28">
        <f>C130/C129</f>
        <v>0.9673080497324582</v>
      </c>
      <c r="D131" s="28">
        <f>D130/D129</f>
        <v>0.9808198088113361</v>
      </c>
      <c r="E131" s="43">
        <f>E130/E129</f>
        <v>1</v>
      </c>
      <c r="F131" s="43">
        <f>F130/F129</f>
        <v>0.8514438821077702</v>
      </c>
      <c r="G131" s="43">
        <f>G130/G129</f>
        <v>1.000248972986431</v>
      </c>
      <c r="H131" s="43">
        <f>H130/H129</f>
        <v>0.8673360393078402</v>
      </c>
      <c r="I131" s="43">
        <v>1</v>
      </c>
      <c r="J131" s="43">
        <f>J130/J129</f>
        <v>1</v>
      </c>
      <c r="K131" s="43">
        <f>K130/K129</f>
        <v>0.9980897803247373</v>
      </c>
      <c r="L131" s="43">
        <f>L130/L129</f>
        <v>0.9997255386304377</v>
      </c>
      <c r="M131" s="43">
        <f>M130/M129</f>
        <v>1</v>
      </c>
      <c r="N131" s="43">
        <f>N130/N129</f>
        <v>1</v>
      </c>
      <c r="O131" s="43">
        <f>O130/O129</f>
        <v>0.9675550405561992</v>
      </c>
      <c r="P131" s="43">
        <f>P130/P129</f>
        <v>0.8387201034259858</v>
      </c>
      <c r="Q131" s="43">
        <f>Q130/Q129</f>
        <v>1</v>
      </c>
      <c r="R131" s="43">
        <f>R130/R129</f>
        <v>1.0001090631475624</v>
      </c>
      <c r="S131" s="43">
        <f>S130/S129</f>
        <v>1</v>
      </c>
      <c r="T131" s="43">
        <f>T130/T129</f>
        <v>0.9611451942740287</v>
      </c>
      <c r="U131" s="121">
        <f>U130/U129</f>
        <v>1.0009861932938855</v>
      </c>
      <c r="V131" s="121">
        <f>V130/V129</f>
        <v>0.997506234413965</v>
      </c>
      <c r="W131" s="43">
        <f>W130/W129</f>
        <v>1</v>
      </c>
      <c r="X131" s="43">
        <f>X130/X129</f>
        <v>1</v>
      </c>
      <c r="Y131" s="43">
        <f>Y130/Y129</f>
        <v>1</v>
      </c>
    </row>
    <row r="132" spans="1:25" s="22" customFormat="1" ht="26.25" customHeight="1">
      <c r="A132" s="56" t="s">
        <v>110</v>
      </c>
      <c r="B132" s="120">
        <f>B129-B130</f>
        <v>222</v>
      </c>
      <c r="C132" s="120">
        <f>C129-C130</f>
        <v>334.1999999999989</v>
      </c>
      <c r="D132" s="119">
        <f>D129-D130</f>
        <v>0.012167132514077195</v>
      </c>
      <c r="E132" s="119">
        <f>E129-E130</f>
        <v>0</v>
      </c>
      <c r="F132" s="119">
        <f aca="true" t="shared" si="41" ref="F132:Y132">F129-F130</f>
        <v>99.79999999999995</v>
      </c>
      <c r="G132" s="119">
        <f t="shared" si="41"/>
        <v>-0.40000000000009095</v>
      </c>
      <c r="H132" s="119">
        <f t="shared" si="41"/>
        <v>124.20000000000005</v>
      </c>
      <c r="I132" s="119">
        <f t="shared" si="41"/>
        <v>-0.4000000000000057</v>
      </c>
      <c r="J132" s="119">
        <f t="shared" si="41"/>
        <v>0</v>
      </c>
      <c r="K132" s="119">
        <f t="shared" si="41"/>
        <v>1.6000000000000227</v>
      </c>
      <c r="L132" s="119">
        <f t="shared" si="41"/>
        <v>0.40000000000009095</v>
      </c>
      <c r="M132" s="119">
        <f t="shared" si="41"/>
        <v>0</v>
      </c>
      <c r="N132" s="119">
        <f t="shared" si="41"/>
        <v>0</v>
      </c>
      <c r="O132" s="119">
        <f t="shared" si="41"/>
        <v>5.600000000000023</v>
      </c>
      <c r="P132" s="119">
        <f t="shared" si="41"/>
        <v>99.79999999999995</v>
      </c>
      <c r="Q132" s="119">
        <f t="shared" si="41"/>
        <v>0</v>
      </c>
      <c r="R132" s="119">
        <f t="shared" si="41"/>
        <v>-0.10000000000002274</v>
      </c>
      <c r="S132" s="119">
        <f t="shared" si="41"/>
        <v>0</v>
      </c>
      <c r="T132" s="119">
        <f t="shared" si="41"/>
        <v>3.799999999999997</v>
      </c>
      <c r="U132" s="119">
        <f t="shared" si="41"/>
        <v>-0.19999999999998863</v>
      </c>
      <c r="V132" s="119">
        <f t="shared" si="41"/>
        <v>0.10000000000000142</v>
      </c>
      <c r="W132" s="119">
        <f t="shared" si="41"/>
        <v>0</v>
      </c>
      <c r="X132" s="119">
        <f t="shared" si="41"/>
        <v>0</v>
      </c>
      <c r="Y132" s="119">
        <f t="shared" si="41"/>
        <v>0</v>
      </c>
    </row>
    <row r="133" spans="1:25" s="22" customFormat="1" ht="27" customHeight="1">
      <c r="A133" s="8" t="s">
        <v>69</v>
      </c>
      <c r="B133" s="11">
        <v>302253</v>
      </c>
      <c r="C133" s="27">
        <f>SUM(E133:Y133)</f>
        <v>144564.8</v>
      </c>
      <c r="D133" s="53">
        <f>C133/B133</f>
        <v>0.4782907034835055</v>
      </c>
      <c r="E133" s="76">
        <v>1015</v>
      </c>
      <c r="F133" s="76">
        <v>10003</v>
      </c>
      <c r="G133" s="76">
        <v>24928</v>
      </c>
      <c r="H133" s="76">
        <v>12003</v>
      </c>
      <c r="I133" s="76">
        <v>2040</v>
      </c>
      <c r="J133" s="76">
        <v>3740</v>
      </c>
      <c r="K133" s="76">
        <v>11576</v>
      </c>
      <c r="L133" s="76">
        <v>19726</v>
      </c>
      <c r="M133" s="76">
        <v>4632</v>
      </c>
      <c r="N133" s="76">
        <v>256.8</v>
      </c>
      <c r="O133" s="76">
        <v>2739</v>
      </c>
      <c r="P133" s="76">
        <v>6100</v>
      </c>
      <c r="Q133" s="76">
        <v>270</v>
      </c>
      <c r="R133" s="76">
        <v>15941</v>
      </c>
      <c r="S133" s="76">
        <v>2449</v>
      </c>
      <c r="T133" s="76">
        <v>2034</v>
      </c>
      <c r="U133" s="76">
        <v>3590</v>
      </c>
      <c r="V133" s="76">
        <v>212</v>
      </c>
      <c r="W133" s="76">
        <v>8366</v>
      </c>
      <c r="X133" s="76">
        <v>10350</v>
      </c>
      <c r="Y133" s="76">
        <v>2594</v>
      </c>
    </row>
    <row r="134" spans="1:25" s="22" customFormat="1" ht="27" customHeight="1">
      <c r="A134" s="8" t="s">
        <v>67</v>
      </c>
      <c r="B134" s="91">
        <f>B133/B130*10</f>
        <v>190.1799534386208</v>
      </c>
      <c r="C134" s="91">
        <f>C133/C130*10</f>
        <v>146.19487283207766</v>
      </c>
      <c r="D134" s="53">
        <f>C134/B134</f>
        <v>0.7687186277456998</v>
      </c>
      <c r="E134" s="92">
        <f aca="true" t="shared" si="42" ref="E134:N134">E133/E130*10</f>
        <v>105.07246376811595</v>
      </c>
      <c r="F134" s="92">
        <f t="shared" si="42"/>
        <v>174.87762237762237</v>
      </c>
      <c r="G134" s="92">
        <f t="shared" si="42"/>
        <v>155.1213441194773</v>
      </c>
      <c r="H134" s="92">
        <f t="shared" si="42"/>
        <v>147.82019704433498</v>
      </c>
      <c r="I134" s="92">
        <f t="shared" si="42"/>
        <v>129.93630573248407</v>
      </c>
      <c r="J134" s="92">
        <f t="shared" si="42"/>
        <v>100</v>
      </c>
      <c r="K134" s="92">
        <f t="shared" si="42"/>
        <v>138.46889952153109</v>
      </c>
      <c r="L134" s="92">
        <f t="shared" si="42"/>
        <v>135.38778311599177</v>
      </c>
      <c r="M134" s="92">
        <f t="shared" si="42"/>
        <v>157.55102040816328</v>
      </c>
      <c r="N134" s="92">
        <f t="shared" si="42"/>
        <v>154.69879518072287</v>
      </c>
      <c r="O134" s="92">
        <f aca="true" t="shared" si="43" ref="O134:V134">O133/O130*10</f>
        <v>164.01197604790417</v>
      </c>
      <c r="P134" s="92">
        <f t="shared" si="43"/>
        <v>117.53371868978805</v>
      </c>
      <c r="Q134" s="92">
        <f t="shared" si="43"/>
        <v>147.54098360655738</v>
      </c>
      <c r="R134" s="92">
        <f t="shared" si="43"/>
        <v>173.83860414394763</v>
      </c>
      <c r="S134" s="92">
        <f t="shared" si="43"/>
        <v>144.9112426035503</v>
      </c>
      <c r="T134" s="92">
        <f t="shared" si="43"/>
        <v>216.38297872340428</v>
      </c>
      <c r="U134" s="92">
        <f t="shared" si="43"/>
        <v>176.84729064039408</v>
      </c>
      <c r="V134" s="92">
        <f t="shared" si="43"/>
        <v>53</v>
      </c>
      <c r="W134" s="92">
        <f>W133/W130*10</f>
        <v>144.99133448873482</v>
      </c>
      <c r="X134" s="92">
        <f>X133/X130*10</f>
        <v>150</v>
      </c>
      <c r="Y134" s="92">
        <f>Y133/Y130*10</f>
        <v>95.36764705882354</v>
      </c>
    </row>
    <row r="135" spans="1:25" s="22" customFormat="1" ht="27" customHeight="1" outlineLevel="1">
      <c r="A135" s="7" t="s">
        <v>190</v>
      </c>
      <c r="B135" s="13">
        <v>768</v>
      </c>
      <c r="C135" s="97">
        <v>727.6</v>
      </c>
      <c r="D135" s="53">
        <f>C135/B135</f>
        <v>0.9473958333333333</v>
      </c>
      <c r="E135" s="89">
        <v>12</v>
      </c>
      <c r="F135" s="89">
        <v>82.6</v>
      </c>
      <c r="G135" s="89">
        <v>106.1</v>
      </c>
      <c r="H135" s="89">
        <v>13.1</v>
      </c>
      <c r="I135" s="89">
        <v>10</v>
      </c>
      <c r="J135" s="89">
        <v>14</v>
      </c>
      <c r="K135" s="89">
        <v>49.4</v>
      </c>
      <c r="L135" s="89">
        <v>98</v>
      </c>
      <c r="M135" s="89">
        <v>36.7</v>
      </c>
      <c r="N135" s="89">
        <v>1</v>
      </c>
      <c r="O135" s="89">
        <v>10.6</v>
      </c>
      <c r="P135" s="89">
        <v>63.7</v>
      </c>
      <c r="Q135" s="89">
        <v>1</v>
      </c>
      <c r="R135" s="89">
        <v>20</v>
      </c>
      <c r="S135" s="89">
        <v>34</v>
      </c>
      <c r="T135" s="89">
        <v>27</v>
      </c>
      <c r="U135" s="89">
        <v>27</v>
      </c>
      <c r="V135" s="89">
        <v>1</v>
      </c>
      <c r="W135" s="89">
        <v>11.9</v>
      </c>
      <c r="X135" s="37">
        <v>157.8</v>
      </c>
      <c r="Y135" s="89">
        <v>1</v>
      </c>
    </row>
    <row r="136" spans="1:25" s="22" customFormat="1" ht="27" customHeight="1">
      <c r="A136" s="7" t="s">
        <v>179</v>
      </c>
      <c r="B136" s="96">
        <v>30</v>
      </c>
      <c r="C136" s="97">
        <v>231.09000000000003</v>
      </c>
      <c r="D136" s="40"/>
      <c r="E136" s="92"/>
      <c r="F136" s="92"/>
      <c r="G136" s="117">
        <v>86.8</v>
      </c>
      <c r="H136" s="92"/>
      <c r="I136" s="92"/>
      <c r="J136" s="92"/>
      <c r="K136" s="92"/>
      <c r="L136" s="92">
        <v>38</v>
      </c>
      <c r="M136" s="92"/>
      <c r="N136" s="92"/>
      <c r="O136" s="92"/>
      <c r="P136" s="92"/>
      <c r="Q136" s="92"/>
      <c r="R136" s="92"/>
      <c r="S136" s="92">
        <v>2</v>
      </c>
      <c r="T136" s="92"/>
      <c r="U136" s="92">
        <v>1.5</v>
      </c>
      <c r="V136" s="92"/>
      <c r="W136" s="92"/>
      <c r="X136" s="92">
        <v>72.79</v>
      </c>
      <c r="Y136" s="92"/>
    </row>
    <row r="137" spans="1:25" s="22" customFormat="1" ht="27" customHeight="1" outlineLevel="1">
      <c r="A137" s="7" t="s">
        <v>180</v>
      </c>
      <c r="B137" s="97">
        <f>B135-B136</f>
        <v>738</v>
      </c>
      <c r="C137" s="27">
        <f>SUM(E137:Y137)</f>
        <v>563.5</v>
      </c>
      <c r="D137" s="53">
        <f>C137/B137</f>
        <v>0.763550135501355</v>
      </c>
      <c r="E137" s="118">
        <f>E135-E136</f>
        <v>12</v>
      </c>
      <c r="F137" s="118">
        <f aca="true" t="shared" si="44" ref="F137:Y137">F135-F136</f>
        <v>82.6</v>
      </c>
      <c r="G137" s="118">
        <v>20</v>
      </c>
      <c r="H137" s="118">
        <f t="shared" si="44"/>
        <v>13.1</v>
      </c>
      <c r="I137" s="118">
        <f t="shared" si="44"/>
        <v>10</v>
      </c>
      <c r="J137" s="118">
        <f t="shared" si="44"/>
        <v>14</v>
      </c>
      <c r="K137" s="118">
        <f t="shared" si="44"/>
        <v>49.4</v>
      </c>
      <c r="L137" s="118">
        <f t="shared" si="44"/>
        <v>60</v>
      </c>
      <c r="M137" s="118">
        <f t="shared" si="44"/>
        <v>36.7</v>
      </c>
      <c r="N137" s="118">
        <f t="shared" si="44"/>
        <v>1</v>
      </c>
      <c r="O137" s="118">
        <f t="shared" si="44"/>
        <v>10.6</v>
      </c>
      <c r="P137" s="118">
        <f t="shared" si="44"/>
        <v>63.7</v>
      </c>
      <c r="Q137" s="118">
        <f t="shared" si="44"/>
        <v>1</v>
      </c>
      <c r="R137" s="118">
        <f t="shared" si="44"/>
        <v>20</v>
      </c>
      <c r="S137" s="118">
        <f t="shared" si="44"/>
        <v>32</v>
      </c>
      <c r="T137" s="118">
        <f t="shared" si="44"/>
        <v>27</v>
      </c>
      <c r="U137" s="118">
        <f t="shared" si="44"/>
        <v>25.5</v>
      </c>
      <c r="V137" s="118">
        <f t="shared" si="44"/>
        <v>1</v>
      </c>
      <c r="W137" s="118">
        <f t="shared" si="44"/>
        <v>11.9</v>
      </c>
      <c r="X137" s="118">
        <v>71</v>
      </c>
      <c r="Y137" s="118">
        <f t="shared" si="44"/>
        <v>1</v>
      </c>
    </row>
    <row r="138" spans="1:25" s="22" customFormat="1" ht="27" customHeight="1" outlineLevel="1">
      <c r="A138" s="74" t="s">
        <v>70</v>
      </c>
      <c r="B138" s="11">
        <v>716</v>
      </c>
      <c r="C138" s="27">
        <f>SUM(E138:Y138)</f>
        <v>532.0999999999999</v>
      </c>
      <c r="D138" s="53">
        <f>C138/B138</f>
        <v>0.7431564245810055</v>
      </c>
      <c r="E138" s="37">
        <v>12</v>
      </c>
      <c r="F138" s="37">
        <v>82.6</v>
      </c>
      <c r="G138" s="37">
        <v>20</v>
      </c>
      <c r="H138" s="37">
        <v>13.1</v>
      </c>
      <c r="I138" s="37">
        <v>10</v>
      </c>
      <c r="J138" s="37">
        <v>14</v>
      </c>
      <c r="K138" s="37">
        <v>45</v>
      </c>
      <c r="L138" s="37">
        <v>60</v>
      </c>
      <c r="M138" s="37">
        <v>21.7</v>
      </c>
      <c r="N138" s="37">
        <v>1</v>
      </c>
      <c r="O138" s="37">
        <v>10.6</v>
      </c>
      <c r="P138" s="37">
        <v>63.7</v>
      </c>
      <c r="Q138" s="37">
        <v>1</v>
      </c>
      <c r="R138" s="37">
        <v>20</v>
      </c>
      <c r="S138" s="37">
        <v>22</v>
      </c>
      <c r="T138" s="37">
        <v>25</v>
      </c>
      <c r="U138" s="92">
        <v>25.5</v>
      </c>
      <c r="V138" s="37">
        <v>1</v>
      </c>
      <c r="W138" s="37">
        <v>11.9</v>
      </c>
      <c r="X138" s="37">
        <v>71</v>
      </c>
      <c r="Y138" s="37">
        <v>1</v>
      </c>
    </row>
    <row r="139" spans="1:25" s="22" customFormat="1" ht="23.25" customHeight="1">
      <c r="A139" s="56" t="s">
        <v>20</v>
      </c>
      <c r="B139" s="28">
        <f>B138/B137</f>
        <v>0.9701897018970189</v>
      </c>
      <c r="C139" s="28">
        <f>C138/C137</f>
        <v>0.944276841171251</v>
      </c>
      <c r="D139" s="43">
        <f aca="true" t="shared" si="45" ref="D139:Y139">D138/D137</f>
        <v>0.9732909340564012</v>
      </c>
      <c r="E139" s="43">
        <f t="shared" si="45"/>
        <v>1</v>
      </c>
      <c r="F139" s="43">
        <f t="shared" si="45"/>
        <v>1</v>
      </c>
      <c r="G139" s="43">
        <f t="shared" si="45"/>
        <v>1</v>
      </c>
      <c r="H139" s="43">
        <f t="shared" si="45"/>
        <v>1</v>
      </c>
      <c r="I139" s="43">
        <f t="shared" si="45"/>
        <v>1</v>
      </c>
      <c r="J139" s="43">
        <f t="shared" si="45"/>
        <v>1</v>
      </c>
      <c r="K139" s="43">
        <f t="shared" si="45"/>
        <v>0.9109311740890689</v>
      </c>
      <c r="L139" s="43">
        <f t="shared" si="45"/>
        <v>1</v>
      </c>
      <c r="M139" s="43">
        <f t="shared" si="45"/>
        <v>0.5912806539509536</v>
      </c>
      <c r="N139" s="43">
        <f t="shared" si="45"/>
        <v>1</v>
      </c>
      <c r="O139" s="43">
        <f t="shared" si="45"/>
        <v>1</v>
      </c>
      <c r="P139" s="43">
        <f t="shared" si="45"/>
        <v>1</v>
      </c>
      <c r="Q139" s="43">
        <f t="shared" si="45"/>
        <v>1</v>
      </c>
      <c r="R139" s="43">
        <f t="shared" si="45"/>
        <v>1</v>
      </c>
      <c r="S139" s="43">
        <f t="shared" si="45"/>
        <v>0.6875</v>
      </c>
      <c r="T139" s="43">
        <f t="shared" si="45"/>
        <v>0.9259259259259259</v>
      </c>
      <c r="U139" s="43">
        <f t="shared" si="45"/>
        <v>1</v>
      </c>
      <c r="V139" s="43">
        <f t="shared" si="45"/>
        <v>1</v>
      </c>
      <c r="W139" s="43">
        <f t="shared" si="45"/>
        <v>1</v>
      </c>
      <c r="X139" s="43">
        <f t="shared" si="45"/>
        <v>1</v>
      </c>
      <c r="Y139" s="43">
        <f t="shared" si="45"/>
        <v>1</v>
      </c>
    </row>
    <row r="140" spans="1:25" s="22" customFormat="1" ht="27" customHeight="1">
      <c r="A140" s="8" t="s">
        <v>71</v>
      </c>
      <c r="B140" s="11">
        <v>19744</v>
      </c>
      <c r="C140" s="27">
        <f>SUM(E140:Y140)</f>
        <v>13305.25</v>
      </c>
      <c r="D140" s="53">
        <f>C140/B140</f>
        <v>0.6738882698541329</v>
      </c>
      <c r="E140" s="37">
        <v>155</v>
      </c>
      <c r="F140" s="37">
        <v>2478</v>
      </c>
      <c r="G140" s="37">
        <v>270</v>
      </c>
      <c r="H140" s="37">
        <v>330</v>
      </c>
      <c r="I140" s="37">
        <v>257</v>
      </c>
      <c r="J140" s="37">
        <v>168</v>
      </c>
      <c r="K140" s="37">
        <v>3147</v>
      </c>
      <c r="L140" s="37">
        <v>1408</v>
      </c>
      <c r="M140" s="37">
        <v>260</v>
      </c>
      <c r="N140" s="115">
        <v>5</v>
      </c>
      <c r="O140" s="76">
        <v>354</v>
      </c>
      <c r="P140" s="37">
        <v>1550</v>
      </c>
      <c r="Q140" s="37">
        <v>18.5</v>
      </c>
      <c r="R140" s="37">
        <v>340</v>
      </c>
      <c r="S140" s="37">
        <v>635</v>
      </c>
      <c r="T140" s="37">
        <v>535</v>
      </c>
      <c r="U140" s="76">
        <v>369.75</v>
      </c>
      <c r="V140" s="37">
        <v>100</v>
      </c>
      <c r="W140" s="37">
        <v>90</v>
      </c>
      <c r="X140" s="37">
        <v>825</v>
      </c>
      <c r="Y140" s="37">
        <v>10</v>
      </c>
    </row>
    <row r="141" spans="1:25" s="22" customFormat="1" ht="28.5" customHeight="1">
      <c r="A141" s="8" t="s">
        <v>67</v>
      </c>
      <c r="B141" s="91">
        <f>B140/B138*10</f>
        <v>275.75418994413405</v>
      </c>
      <c r="C141" s="91">
        <f>C140/C138*10</f>
        <v>250.05168201465895</v>
      </c>
      <c r="D141" s="91">
        <f>D140/D138*10</f>
        <v>9.067919586836293</v>
      </c>
      <c r="E141" s="92">
        <f>E140/E138*10</f>
        <v>129.16666666666666</v>
      </c>
      <c r="F141" s="92">
        <f>F140/F138*10</f>
        <v>300.00000000000006</v>
      </c>
      <c r="G141" s="92">
        <f aca="true" t="shared" si="46" ref="G141:M141">G140/G138*10</f>
        <v>135</v>
      </c>
      <c r="H141" s="92">
        <f t="shared" si="46"/>
        <v>251.9083969465649</v>
      </c>
      <c r="I141" s="92">
        <f t="shared" si="46"/>
        <v>257</v>
      </c>
      <c r="J141" s="92">
        <f t="shared" si="46"/>
        <v>120</v>
      </c>
      <c r="K141" s="92">
        <f t="shared" si="46"/>
        <v>699.3333333333334</v>
      </c>
      <c r="L141" s="92">
        <f t="shared" si="46"/>
        <v>234.66666666666666</v>
      </c>
      <c r="M141" s="92">
        <f t="shared" si="46"/>
        <v>119.81566820276498</v>
      </c>
      <c r="N141" s="92">
        <f aca="true" t="shared" si="47" ref="N141:U141">N140/N138*10</f>
        <v>50</v>
      </c>
      <c r="O141" s="92">
        <f t="shared" si="47"/>
        <v>333.9622641509434</v>
      </c>
      <c r="P141" s="92">
        <f t="shared" si="47"/>
        <v>243.3281004709576</v>
      </c>
      <c r="Q141" s="92">
        <f t="shared" si="47"/>
        <v>185</v>
      </c>
      <c r="R141" s="92">
        <f t="shared" si="47"/>
        <v>170</v>
      </c>
      <c r="S141" s="92">
        <f t="shared" si="47"/>
        <v>288.6363636363636</v>
      </c>
      <c r="T141" s="92">
        <f t="shared" si="47"/>
        <v>214</v>
      </c>
      <c r="U141" s="92">
        <f t="shared" si="47"/>
        <v>145</v>
      </c>
      <c r="V141" s="92"/>
      <c r="W141" s="92">
        <f>W140/W138*10</f>
        <v>75.63025210084034</v>
      </c>
      <c r="X141" s="92">
        <f>X140/X138*10</f>
        <v>116.19718309859154</v>
      </c>
      <c r="Y141" s="92"/>
    </row>
    <row r="142" spans="1:25" s="22" customFormat="1" ht="27" customHeight="1" hidden="1" outlineLevel="1">
      <c r="A142" s="7" t="s">
        <v>73</v>
      </c>
      <c r="B142" s="13"/>
      <c r="C142" s="97">
        <f>SUM(E142:Y142)</f>
        <v>97.44</v>
      </c>
      <c r="D142" s="53" t="e">
        <f aca="true" t="shared" si="48" ref="D142:D152">C142/B142</f>
        <v>#DIV/0!</v>
      </c>
      <c r="E142" s="37"/>
      <c r="F142" s="37"/>
      <c r="G142" s="37"/>
      <c r="H142" s="37">
        <v>20</v>
      </c>
      <c r="I142" s="37"/>
      <c r="J142" s="37"/>
      <c r="K142" s="37"/>
      <c r="L142" s="37"/>
      <c r="M142" s="37"/>
      <c r="N142" s="37">
        <v>4</v>
      </c>
      <c r="O142" s="37"/>
      <c r="P142" s="37">
        <v>4</v>
      </c>
      <c r="Q142" s="37"/>
      <c r="R142" s="37">
        <v>24</v>
      </c>
      <c r="S142" s="37">
        <v>11.44</v>
      </c>
      <c r="T142" s="37"/>
      <c r="U142" s="37"/>
      <c r="V142" s="37"/>
      <c r="W142" s="37">
        <v>34</v>
      </c>
      <c r="X142" s="37"/>
      <c r="Y142" s="37"/>
    </row>
    <row r="143" spans="1:25" s="22" customFormat="1" ht="27" customHeight="1" outlineLevel="1">
      <c r="A143" s="74" t="s">
        <v>74</v>
      </c>
      <c r="B143" s="50">
        <v>92.9</v>
      </c>
      <c r="C143" s="78">
        <f>SUM(E143:Y143)</f>
        <v>99.44</v>
      </c>
      <c r="D143" s="53">
        <f t="shared" si="48"/>
        <v>1.0703982777179761</v>
      </c>
      <c r="E143" s="58"/>
      <c r="F143" s="37"/>
      <c r="G143" s="37"/>
      <c r="H143" s="37">
        <v>22</v>
      </c>
      <c r="I143" s="37"/>
      <c r="J143" s="37"/>
      <c r="K143" s="37"/>
      <c r="L143" s="37"/>
      <c r="M143" s="37"/>
      <c r="N143" s="37">
        <v>4</v>
      </c>
      <c r="O143" s="37"/>
      <c r="P143" s="37">
        <v>4</v>
      </c>
      <c r="Q143" s="37"/>
      <c r="R143" s="37">
        <v>24</v>
      </c>
      <c r="S143" s="115">
        <v>11.44</v>
      </c>
      <c r="T143" s="37"/>
      <c r="U143" s="37"/>
      <c r="V143" s="37"/>
      <c r="W143" s="37">
        <v>34</v>
      </c>
      <c r="X143" s="37"/>
      <c r="Y143" s="37"/>
    </row>
    <row r="144" spans="1:25" s="22" customFormat="1" ht="27" customHeight="1" hidden="1">
      <c r="A144" s="56" t="s">
        <v>20</v>
      </c>
      <c r="B144" s="114"/>
      <c r="C144" s="114">
        <f>C143/C142</f>
        <v>1.0205254515599342</v>
      </c>
      <c r="D144" s="53" t="e">
        <f t="shared" si="48"/>
        <v>#DIV/0!</v>
      </c>
      <c r="E144" s="58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s="22" customFormat="1" ht="27" customHeight="1">
      <c r="A145" s="8" t="s">
        <v>75</v>
      </c>
      <c r="B145" s="50">
        <v>154.3</v>
      </c>
      <c r="C145" s="78">
        <f>SUM(E145:Y145)</f>
        <v>151.35</v>
      </c>
      <c r="D145" s="53">
        <f t="shared" si="48"/>
        <v>0.9808813998703823</v>
      </c>
      <c r="E145" s="58"/>
      <c r="F145" s="37"/>
      <c r="G145" s="37"/>
      <c r="H145" s="37">
        <v>24.2</v>
      </c>
      <c r="I145" s="37"/>
      <c r="J145" s="37"/>
      <c r="K145" s="37"/>
      <c r="L145" s="37"/>
      <c r="M145" s="37"/>
      <c r="N145" s="37">
        <v>5.2</v>
      </c>
      <c r="O145" s="37"/>
      <c r="P145" s="37">
        <v>2</v>
      </c>
      <c r="Q145" s="37"/>
      <c r="R145" s="37">
        <v>40.3</v>
      </c>
      <c r="S145" s="115">
        <v>19.65</v>
      </c>
      <c r="T145" s="37"/>
      <c r="U145" s="37"/>
      <c r="V145" s="37"/>
      <c r="W145" s="37">
        <v>60</v>
      </c>
      <c r="X145" s="37"/>
      <c r="Y145" s="37"/>
    </row>
    <row r="146" spans="1:25" s="22" customFormat="1" ht="27" customHeight="1">
      <c r="A146" s="8" t="s">
        <v>67</v>
      </c>
      <c r="B146" s="91">
        <f>B145/B143*10</f>
        <v>16.60925726587729</v>
      </c>
      <c r="C146" s="91">
        <f>C145/C143*10</f>
        <v>15.220233306516493</v>
      </c>
      <c r="D146" s="53">
        <f t="shared" si="48"/>
        <v>0.916370495253002</v>
      </c>
      <c r="E146" s="58"/>
      <c r="F146" s="92"/>
      <c r="G146" s="92"/>
      <c r="H146" s="92">
        <f>H145/H143*10</f>
        <v>10.999999999999998</v>
      </c>
      <c r="I146" s="92"/>
      <c r="J146" s="92"/>
      <c r="K146" s="92"/>
      <c r="L146" s="92"/>
      <c r="M146" s="92"/>
      <c r="N146" s="92">
        <f>N145/N143*10</f>
        <v>13</v>
      </c>
      <c r="O146" s="92"/>
      <c r="P146" s="92">
        <f>P145/P143*10</f>
        <v>5</v>
      </c>
      <c r="Q146" s="92"/>
      <c r="R146" s="92">
        <f>R145/R143*10</f>
        <v>16.791666666666664</v>
      </c>
      <c r="S146" s="92">
        <f>S145/S143*10</f>
        <v>17.176573426573427</v>
      </c>
      <c r="T146" s="92"/>
      <c r="U146" s="92"/>
      <c r="V146" s="58"/>
      <c r="W146" s="92">
        <f>W145/W143*10</f>
        <v>17.647058823529413</v>
      </c>
      <c r="X146" s="58"/>
      <c r="Y146" s="58"/>
    </row>
    <row r="147" spans="1:25" s="22" customFormat="1" ht="30" customHeight="1" hidden="1">
      <c r="A147" s="74" t="s">
        <v>102</v>
      </c>
      <c r="B147" s="27"/>
      <c r="C147" s="27">
        <f>SUM(E147:Y147)</f>
        <v>1990</v>
      </c>
      <c r="D147" s="53" t="e">
        <f t="shared" si="48"/>
        <v>#DIV/0!</v>
      </c>
      <c r="E147" s="37"/>
      <c r="F147" s="37"/>
      <c r="G147" s="37">
        <v>141</v>
      </c>
      <c r="H147" s="37"/>
      <c r="I147" s="37"/>
      <c r="J147" s="37"/>
      <c r="K147" s="37"/>
      <c r="L147" s="37">
        <v>299</v>
      </c>
      <c r="M147" s="37"/>
      <c r="N147" s="37"/>
      <c r="O147" s="37"/>
      <c r="P147" s="37"/>
      <c r="Q147" s="37">
        <v>300</v>
      </c>
      <c r="R147" s="37"/>
      <c r="S147" s="37">
        <v>550</v>
      </c>
      <c r="T147" s="37"/>
      <c r="U147" s="37"/>
      <c r="V147" s="37"/>
      <c r="W147" s="37"/>
      <c r="X147" s="37">
        <v>700</v>
      </c>
      <c r="Y147" s="37"/>
    </row>
    <row r="148" spans="1:25" s="22" customFormat="1" ht="27.75" customHeight="1" hidden="1">
      <c r="A148" s="8" t="s">
        <v>103</v>
      </c>
      <c r="B148" s="27"/>
      <c r="C148" s="27">
        <f>SUM(E148:Y148)</f>
        <v>960</v>
      </c>
      <c r="D148" s="53" t="e">
        <f t="shared" si="48"/>
        <v>#DIV/0!</v>
      </c>
      <c r="E148" s="43"/>
      <c r="F148" s="43"/>
      <c r="G148" s="58">
        <v>112</v>
      </c>
      <c r="H148" s="43"/>
      <c r="I148" s="43"/>
      <c r="J148" s="43"/>
      <c r="K148" s="43"/>
      <c r="L148" s="58">
        <v>122</v>
      </c>
      <c r="M148" s="43"/>
      <c r="N148" s="43"/>
      <c r="O148" s="43"/>
      <c r="P148" s="43"/>
      <c r="Q148" s="58">
        <v>270</v>
      </c>
      <c r="R148" s="58"/>
      <c r="S148" s="58">
        <v>275</v>
      </c>
      <c r="T148" s="43"/>
      <c r="U148" s="43"/>
      <c r="V148" s="43"/>
      <c r="W148" s="43"/>
      <c r="X148" s="58">
        <v>181</v>
      </c>
      <c r="Y148" s="43"/>
    </row>
    <row r="149" spans="1:25" s="22" customFormat="1" ht="30" customHeight="1">
      <c r="A149" s="8" t="s">
        <v>67</v>
      </c>
      <c r="B149" s="27"/>
      <c r="C149" s="78">
        <f>C148/C147*10</f>
        <v>4.824120603015075</v>
      </c>
      <c r="D149" s="53" t="e">
        <f t="shared" si="48"/>
        <v>#DIV/0!</v>
      </c>
      <c r="E149" s="14"/>
      <c r="F149" s="14"/>
      <c r="G149" s="79">
        <f>G148/G147*10</f>
        <v>7.9432624113475185</v>
      </c>
      <c r="H149" s="14"/>
      <c r="I149" s="14"/>
      <c r="J149" s="14"/>
      <c r="K149" s="14"/>
      <c r="L149" s="79">
        <f>L148/L147*10</f>
        <v>4.080267558528428</v>
      </c>
      <c r="M149" s="14"/>
      <c r="N149" s="14"/>
      <c r="O149" s="14"/>
      <c r="P149" s="14"/>
      <c r="Q149" s="79">
        <f>Q148/Q147*10</f>
        <v>9</v>
      </c>
      <c r="R149" s="79"/>
      <c r="S149" s="79">
        <f>S148/S147*10</f>
        <v>5</v>
      </c>
      <c r="T149" s="14"/>
      <c r="U149" s="14"/>
      <c r="V149" s="14"/>
      <c r="W149" s="14"/>
      <c r="X149" s="79">
        <f>X148/X147*10</f>
        <v>2.5857142857142854</v>
      </c>
      <c r="Y149" s="14"/>
    </row>
    <row r="150" spans="1:25" s="22" customFormat="1" ht="27" customHeight="1" outlineLevel="1">
      <c r="A150" s="74" t="s">
        <v>65</v>
      </c>
      <c r="B150" s="27">
        <v>1073</v>
      </c>
      <c r="C150" s="27">
        <f>SUM(E150:Y150)</f>
        <v>471</v>
      </c>
      <c r="D150" s="53">
        <f t="shared" si="48"/>
        <v>0.43895619757688725</v>
      </c>
      <c r="E150" s="37">
        <v>235</v>
      </c>
      <c r="F150" s="37"/>
      <c r="G150" s="37">
        <v>176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>
        <v>60</v>
      </c>
      <c r="V150" s="37"/>
      <c r="W150" s="37"/>
      <c r="X150" s="37"/>
      <c r="Y150" s="37"/>
    </row>
    <row r="151" spans="1:25" s="22" customFormat="1" ht="27" customHeight="1" outlineLevel="1">
      <c r="A151" s="8" t="s">
        <v>66</v>
      </c>
      <c r="B151" s="27">
        <v>25504</v>
      </c>
      <c r="C151" s="27">
        <f>SUM(E151:Y151)</f>
        <v>11605</v>
      </c>
      <c r="D151" s="53">
        <f t="shared" si="48"/>
        <v>0.45502666248431617</v>
      </c>
      <c r="E151" s="37">
        <v>4965</v>
      </c>
      <c r="F151" s="37"/>
      <c r="G151" s="37">
        <v>5800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>
        <v>840</v>
      </c>
      <c r="V151" s="37"/>
      <c r="W151" s="37"/>
      <c r="X151" s="37"/>
      <c r="Y151" s="37"/>
    </row>
    <row r="152" spans="1:25" s="22" customFormat="1" ht="27" customHeight="1">
      <c r="A152" s="8" t="s">
        <v>67</v>
      </c>
      <c r="B152" s="91">
        <f>B151/B150*10</f>
        <v>237.68872320596458</v>
      </c>
      <c r="C152" s="91">
        <f>C151/C150*10</f>
        <v>246.39065817409767</v>
      </c>
      <c r="D152" s="53">
        <f t="shared" si="48"/>
        <v>1.036610634491871</v>
      </c>
      <c r="E152" s="92">
        <f>E151/E150*10</f>
        <v>211.27659574468086</v>
      </c>
      <c r="F152" s="92"/>
      <c r="G152" s="92">
        <f>G151/G150*10</f>
        <v>329.5454545454545</v>
      </c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>
        <f>U151/U150*10</f>
        <v>140</v>
      </c>
      <c r="V152" s="92"/>
      <c r="W152" s="92"/>
      <c r="X152" s="92"/>
      <c r="Y152" s="92"/>
    </row>
    <row r="153" spans="1:25" s="22" customFormat="1" ht="27" customHeight="1" hidden="1" outlineLevel="1">
      <c r="A153" s="74" t="s">
        <v>173</v>
      </c>
      <c r="B153" s="27"/>
      <c r="C153" s="27">
        <f>SUM(E153:Y153)</f>
        <v>0</v>
      </c>
      <c r="D153" s="53" t="e">
        <f>C153/B153</f>
        <v>#DIV/0!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s="22" customFormat="1" ht="27" customHeight="1" hidden="1" outlineLevel="1">
      <c r="A154" s="8" t="s">
        <v>174</v>
      </c>
      <c r="B154" s="27"/>
      <c r="C154" s="27">
        <f>SUM(E154:Y154)</f>
        <v>0</v>
      </c>
      <c r="D154" s="53" t="e">
        <f>C154/B154</f>
        <v>#DIV/0!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s="22" customFormat="1" ht="27" customHeight="1" hidden="1">
      <c r="A155" s="8" t="s">
        <v>67</v>
      </c>
      <c r="B155" s="91"/>
      <c r="C155" s="91" t="e">
        <f>C154/C153*10</f>
        <v>#DIV/0!</v>
      </c>
      <c r="D155" s="53" t="e">
        <f>C155/B155</f>
        <v>#DIV/0!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</row>
    <row r="156" spans="1:25" s="22" customFormat="1" ht="27" customHeight="1">
      <c r="A156" s="74" t="s">
        <v>72</v>
      </c>
      <c r="B156" s="11">
        <v>6782</v>
      </c>
      <c r="C156" s="27">
        <f>SUM(E156:Y156)</f>
        <v>5348</v>
      </c>
      <c r="D156" s="53">
        <f>C156/B156</f>
        <v>0.7885579475081097</v>
      </c>
      <c r="E156" s="37"/>
      <c r="F156" s="37">
        <v>65</v>
      </c>
      <c r="G156" s="37">
        <v>202</v>
      </c>
      <c r="H156" s="37">
        <v>751</v>
      </c>
      <c r="I156" s="37">
        <v>111</v>
      </c>
      <c r="J156" s="37">
        <v>65</v>
      </c>
      <c r="K156" s="37"/>
      <c r="L156" s="37">
        <v>297</v>
      </c>
      <c r="M156" s="37">
        <v>163</v>
      </c>
      <c r="N156" s="37">
        <v>282</v>
      </c>
      <c r="O156" s="37">
        <v>90</v>
      </c>
      <c r="P156" s="96">
        <v>430</v>
      </c>
      <c r="Q156" s="37">
        <v>120</v>
      </c>
      <c r="R156" s="37">
        <v>80</v>
      </c>
      <c r="S156" s="37"/>
      <c r="T156" s="37">
        <v>620</v>
      </c>
      <c r="U156" s="37">
        <v>310</v>
      </c>
      <c r="V156" s="37">
        <v>80</v>
      </c>
      <c r="W156" s="37">
        <v>465</v>
      </c>
      <c r="X156" s="37">
        <v>568</v>
      </c>
      <c r="Y156" s="37">
        <v>649</v>
      </c>
    </row>
    <row r="157" spans="1:25" s="22" customFormat="1" ht="27" customHeight="1" hidden="1">
      <c r="A157" s="74" t="s">
        <v>105</v>
      </c>
      <c r="B157" s="11"/>
      <c r="C157" s="27"/>
      <c r="D157" s="53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22" customFormat="1" ht="27" customHeight="1" hidden="1">
      <c r="A158" s="74" t="s">
        <v>106</v>
      </c>
      <c r="B158" s="11"/>
      <c r="C158" s="27"/>
      <c r="D158" s="53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73" customFormat="1" ht="29.25" customHeight="1" hidden="1">
      <c r="A159" s="8" t="s">
        <v>104</v>
      </c>
      <c r="B159" s="11">
        <v>86579</v>
      </c>
      <c r="C159" s="27">
        <f>SUM(E159:Y159)</f>
        <v>85058</v>
      </c>
      <c r="D159" s="53">
        <f>C159/B159</f>
        <v>0.9824322295244805</v>
      </c>
      <c r="E159" s="37">
        <v>6270</v>
      </c>
      <c r="F159" s="37">
        <v>3001</v>
      </c>
      <c r="G159" s="37">
        <v>5555</v>
      </c>
      <c r="H159" s="37">
        <v>6155</v>
      </c>
      <c r="I159" s="37">
        <v>3155</v>
      </c>
      <c r="J159" s="37">
        <v>4265</v>
      </c>
      <c r="K159" s="37">
        <v>2910</v>
      </c>
      <c r="L159" s="37">
        <v>4650</v>
      </c>
      <c r="M159" s="37">
        <v>4017</v>
      </c>
      <c r="N159" s="37">
        <v>1924</v>
      </c>
      <c r="O159" s="37">
        <v>2200</v>
      </c>
      <c r="P159" s="37">
        <v>4878</v>
      </c>
      <c r="Q159" s="37">
        <v>7187</v>
      </c>
      <c r="R159" s="37">
        <v>3169</v>
      </c>
      <c r="S159" s="37">
        <v>5010</v>
      </c>
      <c r="T159" s="37">
        <v>3432</v>
      </c>
      <c r="U159" s="37">
        <v>3420</v>
      </c>
      <c r="V159" s="37">
        <v>1330</v>
      </c>
      <c r="W159" s="37">
        <v>4220</v>
      </c>
      <c r="X159" s="37">
        <v>5500</v>
      </c>
      <c r="Y159" s="37">
        <v>2810</v>
      </c>
    </row>
    <row r="160" spans="1:25" s="73" customFormat="1" ht="29.25" customHeight="1" hidden="1">
      <c r="A160" s="56" t="s">
        <v>108</v>
      </c>
      <c r="B160" s="53">
        <f>B159/B162</f>
        <v>0.86579</v>
      </c>
      <c r="C160" s="53">
        <f>C159/C162</f>
        <v>0.85058</v>
      </c>
      <c r="D160" s="40" t="e">
        <f>D159/D162</f>
        <v>#DIV/0!</v>
      </c>
      <c r="E160" s="40">
        <f>E159/E162</f>
        <v>1.1196428571428572</v>
      </c>
      <c r="F160" s="40">
        <f aca="true" t="shared" si="49" ref="F160:Y160">F159/F162</f>
        <v>1.0003333333333333</v>
      </c>
      <c r="G160" s="40">
        <f t="shared" si="49"/>
        <v>0.910655737704918</v>
      </c>
      <c r="H160" s="40">
        <f t="shared" si="49"/>
        <v>1.0258333333333334</v>
      </c>
      <c r="I160" s="40">
        <f t="shared" si="49"/>
        <v>1.017741935483871</v>
      </c>
      <c r="J160" s="40">
        <f t="shared" si="49"/>
        <v>0.7108333333333333</v>
      </c>
      <c r="K160" s="40">
        <f t="shared" si="49"/>
        <v>0.8314285714285714</v>
      </c>
      <c r="L160" s="40">
        <f t="shared" si="49"/>
        <v>0.93</v>
      </c>
      <c r="M160" s="40">
        <f t="shared" si="49"/>
        <v>1.00425</v>
      </c>
      <c r="N160" s="40">
        <f t="shared" si="49"/>
        <v>0.6871428571428572</v>
      </c>
      <c r="O160" s="40">
        <f t="shared" si="49"/>
        <v>0.7333333333333333</v>
      </c>
      <c r="P160" s="40">
        <f t="shared" si="49"/>
        <v>0.8410344827586207</v>
      </c>
      <c r="Q160" s="40">
        <f t="shared" si="49"/>
        <v>0.9456578947368421</v>
      </c>
      <c r="R160" s="40">
        <f t="shared" si="49"/>
        <v>0.5463793103448276</v>
      </c>
      <c r="S160" s="40">
        <f t="shared" si="49"/>
        <v>0.7157142857142857</v>
      </c>
      <c r="T160" s="40">
        <f t="shared" si="49"/>
        <v>0.6864</v>
      </c>
      <c r="U160" s="40">
        <f t="shared" si="49"/>
        <v>0.9243243243243243</v>
      </c>
      <c r="V160" s="40">
        <f t="shared" si="49"/>
        <v>0.665</v>
      </c>
      <c r="W160" s="40">
        <f t="shared" si="49"/>
        <v>0.7033333333333334</v>
      </c>
      <c r="X160" s="40">
        <f t="shared" si="49"/>
        <v>1</v>
      </c>
      <c r="Y160" s="40">
        <f t="shared" si="49"/>
        <v>0.8028571428571428</v>
      </c>
    </row>
    <row r="161" spans="1:25" s="22" customFormat="1" ht="27" customHeight="1">
      <c r="A161" s="8" t="s">
        <v>77</v>
      </c>
      <c r="B161" s="11">
        <v>136079</v>
      </c>
      <c r="C161" s="27">
        <f aca="true" t="shared" si="50" ref="C161:C169">SUM(E161:Y161)</f>
        <v>133118</v>
      </c>
      <c r="D161" s="53">
        <f>C161/B161</f>
        <v>0.9782405808390714</v>
      </c>
      <c r="E161" s="89">
        <v>7380</v>
      </c>
      <c r="F161" s="89">
        <v>4650</v>
      </c>
      <c r="G161" s="89">
        <v>10780</v>
      </c>
      <c r="H161" s="89">
        <v>9590</v>
      </c>
      <c r="I161" s="89">
        <v>4708</v>
      </c>
      <c r="J161" s="89">
        <v>9701</v>
      </c>
      <c r="K161" s="89">
        <v>6831</v>
      </c>
      <c r="L161" s="89">
        <v>11922</v>
      </c>
      <c r="M161" s="89">
        <v>7900</v>
      </c>
      <c r="N161" s="89">
        <v>1480</v>
      </c>
      <c r="O161" s="89">
        <v>1710</v>
      </c>
      <c r="P161" s="89">
        <v>2850</v>
      </c>
      <c r="Q161" s="89">
        <v>6234</v>
      </c>
      <c r="R161" s="89">
        <v>4700</v>
      </c>
      <c r="S161" s="89">
        <v>6700</v>
      </c>
      <c r="T161" s="89">
        <v>4762</v>
      </c>
      <c r="U161" s="89">
        <v>3560</v>
      </c>
      <c r="V161" s="89">
        <v>580</v>
      </c>
      <c r="W161" s="89">
        <v>5220</v>
      </c>
      <c r="X161" s="89">
        <v>17950</v>
      </c>
      <c r="Y161" s="89">
        <v>3910</v>
      </c>
    </row>
    <row r="162" spans="1:25" s="22" customFormat="1" ht="27" customHeight="1" hidden="1" outlineLevel="1">
      <c r="A162" s="8" t="s">
        <v>76</v>
      </c>
      <c r="B162" s="11">
        <v>100000</v>
      </c>
      <c r="C162" s="27">
        <f t="shared" si="50"/>
        <v>100000</v>
      </c>
      <c r="D162" s="53"/>
      <c r="E162" s="89">
        <v>5600</v>
      </c>
      <c r="F162" s="89">
        <v>3000</v>
      </c>
      <c r="G162" s="89">
        <v>6100</v>
      </c>
      <c r="H162" s="89">
        <v>6000</v>
      </c>
      <c r="I162" s="89">
        <v>3100</v>
      </c>
      <c r="J162" s="89">
        <v>6000</v>
      </c>
      <c r="K162" s="89">
        <v>3500</v>
      </c>
      <c r="L162" s="89">
        <v>5000</v>
      </c>
      <c r="M162" s="89">
        <v>4000</v>
      </c>
      <c r="N162" s="89">
        <v>2800</v>
      </c>
      <c r="O162" s="89">
        <v>3000</v>
      </c>
      <c r="P162" s="89">
        <v>5800</v>
      </c>
      <c r="Q162" s="89">
        <v>7600</v>
      </c>
      <c r="R162" s="89">
        <v>5800</v>
      </c>
      <c r="S162" s="89">
        <v>7000</v>
      </c>
      <c r="T162" s="89">
        <v>5000</v>
      </c>
      <c r="U162" s="89">
        <v>3700</v>
      </c>
      <c r="V162" s="89">
        <v>2000</v>
      </c>
      <c r="W162" s="89">
        <v>6000</v>
      </c>
      <c r="X162" s="89">
        <v>5500</v>
      </c>
      <c r="Y162" s="89">
        <v>3500</v>
      </c>
    </row>
    <row r="163" spans="1:25" s="22" customFormat="1" ht="27" customHeight="1" outlineLevel="1">
      <c r="A163" s="8" t="s">
        <v>121</v>
      </c>
      <c r="B163" s="11">
        <v>69372</v>
      </c>
      <c r="C163" s="27">
        <f t="shared" si="50"/>
        <v>71535</v>
      </c>
      <c r="D163" s="53"/>
      <c r="E163" s="89">
        <v>1891</v>
      </c>
      <c r="F163" s="89">
        <v>2310</v>
      </c>
      <c r="G163" s="89">
        <v>4441</v>
      </c>
      <c r="H163" s="89">
        <v>4475</v>
      </c>
      <c r="I163" s="89">
        <v>2981</v>
      </c>
      <c r="J163" s="89">
        <v>4265</v>
      </c>
      <c r="K163" s="89">
        <v>2910</v>
      </c>
      <c r="L163" s="89">
        <v>4568</v>
      </c>
      <c r="M163" s="89">
        <v>3105</v>
      </c>
      <c r="N163" s="89">
        <v>1694</v>
      </c>
      <c r="O163" s="89">
        <v>2070</v>
      </c>
      <c r="P163" s="89">
        <v>4845</v>
      </c>
      <c r="Q163" s="89">
        <v>5618</v>
      </c>
      <c r="R163" s="89">
        <v>2413</v>
      </c>
      <c r="S163" s="89">
        <v>4540</v>
      </c>
      <c r="T163" s="89">
        <v>3004</v>
      </c>
      <c r="U163" s="89">
        <v>2600</v>
      </c>
      <c r="V163" s="89">
        <v>1275</v>
      </c>
      <c r="W163" s="89">
        <v>4220</v>
      </c>
      <c r="X163" s="89">
        <v>5500</v>
      </c>
      <c r="Y163" s="89">
        <v>2810</v>
      </c>
    </row>
    <row r="164" spans="1:25" s="22" customFormat="1" ht="27" customHeight="1">
      <c r="A164" s="56" t="s">
        <v>20</v>
      </c>
      <c r="B164" s="32">
        <f aca="true" t="shared" si="51" ref="B164:Y164">B163/B162</f>
        <v>0.69372</v>
      </c>
      <c r="C164" s="32">
        <f t="shared" si="51"/>
        <v>0.71535</v>
      </c>
      <c r="D164" s="32" t="e">
        <f t="shared" si="51"/>
        <v>#DIV/0!</v>
      </c>
      <c r="E164" s="33">
        <f t="shared" si="51"/>
        <v>0.33767857142857144</v>
      </c>
      <c r="F164" s="33">
        <f t="shared" si="51"/>
        <v>0.77</v>
      </c>
      <c r="G164" s="33">
        <f t="shared" si="51"/>
        <v>0.7280327868852459</v>
      </c>
      <c r="H164" s="33">
        <f>H163/H162</f>
        <v>0.7458333333333333</v>
      </c>
      <c r="I164" s="33">
        <f t="shared" si="51"/>
        <v>0.9616129032258065</v>
      </c>
      <c r="J164" s="33">
        <f t="shared" si="51"/>
        <v>0.7108333333333333</v>
      </c>
      <c r="K164" s="33">
        <f t="shared" si="51"/>
        <v>0.8314285714285714</v>
      </c>
      <c r="L164" s="33">
        <f t="shared" si="51"/>
        <v>0.9136</v>
      </c>
      <c r="M164" s="33">
        <f t="shared" si="51"/>
        <v>0.77625</v>
      </c>
      <c r="N164" s="33">
        <f t="shared" si="51"/>
        <v>0.605</v>
      </c>
      <c r="O164" s="33">
        <f t="shared" si="51"/>
        <v>0.69</v>
      </c>
      <c r="P164" s="33">
        <f t="shared" si="51"/>
        <v>0.8353448275862069</v>
      </c>
      <c r="Q164" s="33">
        <f t="shared" si="51"/>
        <v>0.7392105263157894</v>
      </c>
      <c r="R164" s="33">
        <f t="shared" si="51"/>
        <v>0.4160344827586207</v>
      </c>
      <c r="S164" s="33">
        <f t="shared" si="51"/>
        <v>0.6485714285714286</v>
      </c>
      <c r="T164" s="33">
        <f t="shared" si="51"/>
        <v>0.6008</v>
      </c>
      <c r="U164" s="33">
        <f t="shared" si="51"/>
        <v>0.7027027027027027</v>
      </c>
      <c r="V164" s="33">
        <f t="shared" si="51"/>
        <v>0.6375</v>
      </c>
      <c r="W164" s="33">
        <f t="shared" si="51"/>
        <v>0.7033333333333334</v>
      </c>
      <c r="X164" s="33">
        <f t="shared" si="51"/>
        <v>1</v>
      </c>
      <c r="Y164" s="33">
        <f t="shared" si="51"/>
        <v>0.8028571428571428</v>
      </c>
    </row>
    <row r="165" spans="1:25" s="22" customFormat="1" ht="27" customHeight="1">
      <c r="A165" s="7" t="s">
        <v>122</v>
      </c>
      <c r="B165" s="27">
        <v>49437</v>
      </c>
      <c r="C165" s="27">
        <f t="shared" si="50"/>
        <v>50595</v>
      </c>
      <c r="D165" s="32"/>
      <c r="E165" s="98">
        <v>1875</v>
      </c>
      <c r="F165" s="98">
        <v>1990</v>
      </c>
      <c r="G165" s="98">
        <v>3099</v>
      </c>
      <c r="H165" s="98">
        <v>3101</v>
      </c>
      <c r="I165" s="98">
        <v>2775</v>
      </c>
      <c r="J165" s="98">
        <v>2897</v>
      </c>
      <c r="K165" s="98">
        <v>720</v>
      </c>
      <c r="L165" s="98">
        <v>3451</v>
      </c>
      <c r="M165" s="98">
        <v>2259</v>
      </c>
      <c r="N165" s="98">
        <v>1644</v>
      </c>
      <c r="O165" s="98">
        <v>1270</v>
      </c>
      <c r="P165" s="98">
        <v>4438</v>
      </c>
      <c r="Q165" s="98">
        <v>5583</v>
      </c>
      <c r="R165" s="98">
        <v>1326</v>
      </c>
      <c r="S165" s="98">
        <v>1871</v>
      </c>
      <c r="T165" s="98">
        <v>1640</v>
      </c>
      <c r="U165" s="98">
        <v>2050</v>
      </c>
      <c r="V165" s="98">
        <v>542</v>
      </c>
      <c r="W165" s="98">
        <v>4010</v>
      </c>
      <c r="X165" s="98">
        <v>2084</v>
      </c>
      <c r="Y165" s="98">
        <v>1970</v>
      </c>
    </row>
    <row r="166" spans="1:25" s="22" customFormat="1" ht="27" customHeight="1">
      <c r="A166" s="7" t="s">
        <v>123</v>
      </c>
      <c r="B166" s="27">
        <v>13334</v>
      </c>
      <c r="C166" s="27">
        <f t="shared" si="50"/>
        <v>18354</v>
      </c>
      <c r="D166" s="32"/>
      <c r="E166" s="98">
        <v>16</v>
      </c>
      <c r="F166" s="98">
        <v>320</v>
      </c>
      <c r="G166" s="98">
        <v>1342</v>
      </c>
      <c r="H166" s="98">
        <v>1336</v>
      </c>
      <c r="I166" s="98">
        <v>168</v>
      </c>
      <c r="J166" s="98">
        <v>1208</v>
      </c>
      <c r="K166" s="98">
        <v>2190</v>
      </c>
      <c r="L166" s="98">
        <v>1117</v>
      </c>
      <c r="M166" s="98">
        <v>846</v>
      </c>
      <c r="N166" s="98">
        <v>50</v>
      </c>
      <c r="O166" s="98">
        <v>800</v>
      </c>
      <c r="P166" s="98">
        <v>407</v>
      </c>
      <c r="Q166" s="98">
        <v>35</v>
      </c>
      <c r="R166" s="98">
        <v>715</v>
      </c>
      <c r="S166" s="98">
        <v>2174</v>
      </c>
      <c r="T166" s="98">
        <v>843</v>
      </c>
      <c r="U166" s="98">
        <v>550</v>
      </c>
      <c r="V166" s="98">
        <v>681</v>
      </c>
      <c r="W166" s="98">
        <v>210</v>
      </c>
      <c r="X166" s="98">
        <v>2586</v>
      </c>
      <c r="Y166" s="98">
        <v>760</v>
      </c>
    </row>
    <row r="167" spans="1:25" s="22" customFormat="1" ht="0" customHeight="1" hidden="1">
      <c r="A167" s="7"/>
      <c r="B167" s="32"/>
      <c r="C167" s="27"/>
      <c r="D167" s="32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</row>
    <row r="168" spans="1:25" s="73" customFormat="1" ht="39.75" customHeight="1" hidden="1" outlineLevel="1">
      <c r="A168" s="7" t="s">
        <v>159</v>
      </c>
      <c r="B168" s="11">
        <v>115686</v>
      </c>
      <c r="C168" s="27">
        <f t="shared" si="50"/>
        <v>108833</v>
      </c>
      <c r="D168" s="53">
        <f>C168/B168</f>
        <v>0.9407620628252338</v>
      </c>
      <c r="E168" s="24">
        <v>1417</v>
      </c>
      <c r="F168" s="24">
        <v>3294</v>
      </c>
      <c r="G168" s="24">
        <v>6192</v>
      </c>
      <c r="H168" s="24">
        <v>8132</v>
      </c>
      <c r="I168" s="24">
        <v>8034</v>
      </c>
      <c r="J168" s="24">
        <v>4236</v>
      </c>
      <c r="K168" s="24">
        <v>2949</v>
      </c>
      <c r="L168" s="24">
        <v>5640</v>
      </c>
      <c r="M168" s="24">
        <v>5196</v>
      </c>
      <c r="N168" s="24">
        <v>6198</v>
      </c>
      <c r="O168" s="24">
        <v>3897</v>
      </c>
      <c r="P168" s="24">
        <v>6230</v>
      </c>
      <c r="Q168" s="24">
        <v>6485</v>
      </c>
      <c r="R168" s="24">
        <v>3850</v>
      </c>
      <c r="S168" s="24">
        <v>3542</v>
      </c>
      <c r="T168" s="24">
        <v>6996</v>
      </c>
      <c r="U168" s="24">
        <v>3202</v>
      </c>
      <c r="V168" s="24">
        <v>1437</v>
      </c>
      <c r="W168" s="24">
        <v>9982</v>
      </c>
      <c r="X168" s="24">
        <v>8195</v>
      </c>
      <c r="Y168" s="24">
        <v>3729</v>
      </c>
    </row>
    <row r="169" spans="1:25" s="72" customFormat="1" ht="29.25" customHeight="1" hidden="1" outlineLevel="1">
      <c r="A169" s="8" t="s">
        <v>53</v>
      </c>
      <c r="B169" s="27">
        <v>92399</v>
      </c>
      <c r="C169" s="27">
        <f t="shared" si="50"/>
        <v>103393</v>
      </c>
      <c r="D169" s="53">
        <f>C169/B169</f>
        <v>1.1189839716880052</v>
      </c>
      <c r="E169" s="37">
        <v>1317</v>
      </c>
      <c r="F169" s="37">
        <v>3195</v>
      </c>
      <c r="G169" s="37">
        <v>6192</v>
      </c>
      <c r="H169" s="37">
        <v>8062</v>
      </c>
      <c r="I169" s="37">
        <v>7503</v>
      </c>
      <c r="J169" s="37">
        <v>4295</v>
      </c>
      <c r="K169" s="37">
        <v>2218</v>
      </c>
      <c r="L169" s="37">
        <v>4986</v>
      </c>
      <c r="M169" s="37">
        <v>4975</v>
      </c>
      <c r="N169" s="37">
        <v>6012</v>
      </c>
      <c r="O169" s="37">
        <v>3670</v>
      </c>
      <c r="P169" s="37">
        <v>6017</v>
      </c>
      <c r="Q169" s="37">
        <v>6485</v>
      </c>
      <c r="R169" s="37">
        <v>2956</v>
      </c>
      <c r="S169" s="37">
        <v>3429</v>
      </c>
      <c r="T169" s="37">
        <v>6034</v>
      </c>
      <c r="U169" s="37">
        <v>3190</v>
      </c>
      <c r="V169" s="37">
        <v>1502</v>
      </c>
      <c r="W169" s="37">
        <v>9885</v>
      </c>
      <c r="X169" s="37">
        <v>7900</v>
      </c>
      <c r="Y169" s="37">
        <v>3570</v>
      </c>
    </row>
    <row r="170" spans="1:25" s="73" customFormat="1" ht="29.25" customHeight="1" hidden="1">
      <c r="A170" s="7" t="s">
        <v>58</v>
      </c>
      <c r="B170" s="30">
        <f aca="true" t="shared" si="52" ref="B170:Y170">B169/B168</f>
        <v>0.7987051155714607</v>
      </c>
      <c r="C170" s="30">
        <f t="shared" si="52"/>
        <v>0.950015160842759</v>
      </c>
      <c r="D170" s="30">
        <f t="shared" si="52"/>
        <v>1.189444192007007</v>
      </c>
      <c r="E170" s="80">
        <f t="shared" si="52"/>
        <v>0.9294283697953423</v>
      </c>
      <c r="F170" s="80">
        <f t="shared" si="52"/>
        <v>0.9699453551912568</v>
      </c>
      <c r="G170" s="80">
        <f t="shared" si="52"/>
        <v>1</v>
      </c>
      <c r="H170" s="80">
        <f t="shared" si="52"/>
        <v>0.9913920314805705</v>
      </c>
      <c r="I170" s="80">
        <f t="shared" si="52"/>
        <v>0.9339058999253174</v>
      </c>
      <c r="J170" s="80">
        <f t="shared" si="52"/>
        <v>1.0139282341831917</v>
      </c>
      <c r="K170" s="80">
        <f t="shared" si="52"/>
        <v>0.7521193624957613</v>
      </c>
      <c r="L170" s="80">
        <f t="shared" si="52"/>
        <v>0.8840425531914894</v>
      </c>
      <c r="M170" s="80">
        <f t="shared" si="52"/>
        <v>0.9574672825250192</v>
      </c>
      <c r="N170" s="80">
        <f t="shared" si="52"/>
        <v>0.9699903194578896</v>
      </c>
      <c r="O170" s="80">
        <f t="shared" si="52"/>
        <v>0.9417500641519118</v>
      </c>
      <c r="P170" s="80">
        <f t="shared" si="52"/>
        <v>0.9658105939004815</v>
      </c>
      <c r="Q170" s="80">
        <f t="shared" si="52"/>
        <v>1</v>
      </c>
      <c r="R170" s="80">
        <f t="shared" si="52"/>
        <v>0.7677922077922078</v>
      </c>
      <c r="S170" s="80">
        <f t="shared" si="52"/>
        <v>0.9680971202710333</v>
      </c>
      <c r="T170" s="80">
        <f t="shared" si="52"/>
        <v>0.8624928530588908</v>
      </c>
      <c r="U170" s="80">
        <f t="shared" si="52"/>
        <v>0.9962523422860712</v>
      </c>
      <c r="V170" s="80">
        <f t="shared" si="52"/>
        <v>1.0452331245650661</v>
      </c>
      <c r="W170" s="80">
        <f t="shared" si="52"/>
        <v>0.9902825085153276</v>
      </c>
      <c r="X170" s="80">
        <f t="shared" si="52"/>
        <v>0.9640024405125076</v>
      </c>
      <c r="Y170" s="80">
        <f t="shared" si="52"/>
        <v>0.9573612228479486</v>
      </c>
    </row>
    <row r="171" spans="1:25" s="73" customFormat="1" ht="29.25" customHeight="1" hidden="1" outlineLevel="1">
      <c r="A171" s="7" t="s">
        <v>100</v>
      </c>
      <c r="B171" s="27"/>
      <c r="C171" s="27">
        <f>SUM(E171:Y171)</f>
        <v>0</v>
      </c>
      <c r="D171" s="53" t="e">
        <f>C171/B171</f>
        <v>#DIV/0!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72" customFormat="1" ht="29.25" customHeight="1" hidden="1" outlineLevel="1">
      <c r="A172" s="8" t="s">
        <v>59</v>
      </c>
      <c r="B172" s="11">
        <v>20879</v>
      </c>
      <c r="C172" s="27">
        <f>SUM(E172:Y172)</f>
        <v>20344</v>
      </c>
      <c r="D172" s="53">
        <f>C172/B172</f>
        <v>0.9743761674409694</v>
      </c>
      <c r="E172" s="37">
        <v>723</v>
      </c>
      <c r="F172" s="37">
        <v>485</v>
      </c>
      <c r="G172" s="37">
        <v>2340</v>
      </c>
      <c r="H172" s="37">
        <v>530</v>
      </c>
      <c r="I172" s="37">
        <v>370</v>
      </c>
      <c r="J172" s="37">
        <v>1474</v>
      </c>
      <c r="K172" s="37">
        <v>122</v>
      </c>
      <c r="L172" s="37">
        <v>2974</v>
      </c>
      <c r="M172" s="37"/>
      <c r="N172" s="37">
        <v>328</v>
      </c>
      <c r="O172" s="37">
        <v>78</v>
      </c>
      <c r="P172" s="37">
        <v>1449</v>
      </c>
      <c r="Q172" s="37">
        <v>1099</v>
      </c>
      <c r="R172" s="37">
        <v>244</v>
      </c>
      <c r="S172" s="37">
        <v>1159</v>
      </c>
      <c r="T172" s="37">
        <v>832</v>
      </c>
      <c r="U172" s="37">
        <v>615</v>
      </c>
      <c r="V172" s="37"/>
      <c r="W172" s="37">
        <v>1402</v>
      </c>
      <c r="X172" s="37">
        <v>3560</v>
      </c>
      <c r="Y172" s="37">
        <v>560</v>
      </c>
    </row>
    <row r="173" spans="1:25" s="73" customFormat="1" ht="29.25" customHeight="1" hidden="1">
      <c r="A173" s="7" t="s">
        <v>101</v>
      </c>
      <c r="B173" s="30" t="e">
        <f aca="true" t="shared" si="53" ref="B173:Y173">B172/B171</f>
        <v>#DIV/0!</v>
      </c>
      <c r="C173" s="30" t="e">
        <f t="shared" si="53"/>
        <v>#DIV/0!</v>
      </c>
      <c r="D173" s="30" t="e">
        <f t="shared" si="53"/>
        <v>#DIV/0!</v>
      </c>
      <c r="E173" s="80" t="e">
        <f t="shared" si="53"/>
        <v>#DIV/0!</v>
      </c>
      <c r="F173" s="80" t="e">
        <f t="shared" si="53"/>
        <v>#DIV/0!</v>
      </c>
      <c r="G173" s="80" t="e">
        <f t="shared" si="53"/>
        <v>#DIV/0!</v>
      </c>
      <c r="H173" s="80" t="e">
        <f t="shared" si="53"/>
        <v>#DIV/0!</v>
      </c>
      <c r="I173" s="80" t="e">
        <f t="shared" si="53"/>
        <v>#DIV/0!</v>
      </c>
      <c r="J173" s="80" t="e">
        <f t="shared" si="53"/>
        <v>#DIV/0!</v>
      </c>
      <c r="K173" s="80" t="e">
        <f t="shared" si="53"/>
        <v>#DIV/0!</v>
      </c>
      <c r="L173" s="80" t="e">
        <f t="shared" si="53"/>
        <v>#DIV/0!</v>
      </c>
      <c r="M173" s="80" t="e">
        <f t="shared" si="53"/>
        <v>#DIV/0!</v>
      </c>
      <c r="N173" s="80" t="e">
        <f t="shared" si="53"/>
        <v>#DIV/0!</v>
      </c>
      <c r="O173" s="80" t="e">
        <f t="shared" si="53"/>
        <v>#DIV/0!</v>
      </c>
      <c r="P173" s="80" t="e">
        <f t="shared" si="53"/>
        <v>#DIV/0!</v>
      </c>
      <c r="Q173" s="80" t="e">
        <f t="shared" si="53"/>
        <v>#DIV/0!</v>
      </c>
      <c r="R173" s="80" t="e">
        <f t="shared" si="53"/>
        <v>#DIV/0!</v>
      </c>
      <c r="S173" s="80" t="e">
        <f t="shared" si="53"/>
        <v>#DIV/0!</v>
      </c>
      <c r="T173" s="80" t="e">
        <f t="shared" si="53"/>
        <v>#DIV/0!</v>
      </c>
      <c r="U173" s="80" t="e">
        <f t="shared" si="53"/>
        <v>#DIV/0!</v>
      </c>
      <c r="V173" s="80" t="e">
        <f t="shared" si="53"/>
        <v>#DIV/0!</v>
      </c>
      <c r="W173" s="80" t="e">
        <f t="shared" si="53"/>
        <v>#DIV/0!</v>
      </c>
      <c r="X173" s="80" t="e">
        <f t="shared" si="53"/>
        <v>#DIV/0!</v>
      </c>
      <c r="Y173" s="80" t="e">
        <f t="shared" si="53"/>
        <v>#DIV/0!</v>
      </c>
    </row>
    <row r="174" spans="1:25" s="73" customFormat="1" ht="25.5" customHeight="1">
      <c r="A174" s="56" t="s">
        <v>96</v>
      </c>
      <c r="B174" s="11"/>
      <c r="C174" s="27"/>
      <c r="D174" s="53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72" customFormat="1" ht="29.25" customHeight="1" outlineLevel="1">
      <c r="A175" s="74" t="s">
        <v>118</v>
      </c>
      <c r="B175" s="11">
        <v>96692</v>
      </c>
      <c r="C175" s="27">
        <f>SUM(E175:Y175)</f>
        <v>99248</v>
      </c>
      <c r="D175" s="53">
        <f>C175/B175</f>
        <v>1.026434451660944</v>
      </c>
      <c r="E175" s="37">
        <v>3243</v>
      </c>
      <c r="F175" s="37">
        <v>3783</v>
      </c>
      <c r="G175" s="37">
        <v>4320</v>
      </c>
      <c r="H175" s="37">
        <v>5487</v>
      </c>
      <c r="I175" s="37">
        <v>5364</v>
      </c>
      <c r="J175" s="37">
        <v>4671</v>
      </c>
      <c r="K175" s="37">
        <v>903</v>
      </c>
      <c r="L175" s="37">
        <v>7787</v>
      </c>
      <c r="M175" s="37">
        <v>2464</v>
      </c>
      <c r="N175" s="37">
        <v>4553</v>
      </c>
      <c r="O175" s="37">
        <v>1521</v>
      </c>
      <c r="P175" s="37">
        <v>7229</v>
      </c>
      <c r="Q175" s="37">
        <v>11500</v>
      </c>
      <c r="R175" s="37">
        <v>4697</v>
      </c>
      <c r="S175" s="37">
        <v>4006</v>
      </c>
      <c r="T175" s="37">
        <v>6531</v>
      </c>
      <c r="U175" s="37">
        <v>3500</v>
      </c>
      <c r="V175" s="37">
        <v>1095</v>
      </c>
      <c r="W175" s="37">
        <v>6150</v>
      </c>
      <c r="X175" s="37">
        <v>6474</v>
      </c>
      <c r="Y175" s="37">
        <v>3970</v>
      </c>
    </row>
    <row r="176" spans="1:25" s="72" customFormat="1" ht="29.25" customHeight="1" hidden="1" outlineLevel="1">
      <c r="A176" s="56" t="s">
        <v>126</v>
      </c>
      <c r="B176" s="11"/>
      <c r="C176" s="27">
        <f>SUM(E176:Y176)</f>
        <v>0</v>
      </c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35" s="73" customFormat="1" ht="29.25" customHeight="1" hidden="1" outlineLevel="1">
      <c r="A177" s="56" t="s">
        <v>156</v>
      </c>
      <c r="B177" s="11">
        <v>77200</v>
      </c>
      <c r="C177" s="27">
        <f>SUM(E177:Y177)</f>
        <v>66999.9</v>
      </c>
      <c r="D177" s="53">
        <f>C177/B177</f>
        <v>0.8678743523316061</v>
      </c>
      <c r="E177" s="37">
        <v>827.9</v>
      </c>
      <c r="F177" s="37">
        <v>2184.1</v>
      </c>
      <c r="G177" s="37">
        <v>3612.7</v>
      </c>
      <c r="H177" s="37">
        <v>6130.1</v>
      </c>
      <c r="I177" s="37">
        <v>3174.6</v>
      </c>
      <c r="J177" s="37">
        <v>3473.2</v>
      </c>
      <c r="K177" s="37">
        <v>103.8</v>
      </c>
      <c r="L177" s="37">
        <v>6415.7</v>
      </c>
      <c r="M177" s="37">
        <v>2435.3</v>
      </c>
      <c r="N177" s="37">
        <v>2913.7</v>
      </c>
      <c r="O177" s="37">
        <v>678.5</v>
      </c>
      <c r="P177" s="37">
        <v>5162.7</v>
      </c>
      <c r="Q177" s="37">
        <v>3497.6</v>
      </c>
      <c r="R177" s="37">
        <v>527.6</v>
      </c>
      <c r="S177" s="37">
        <v>1917.5</v>
      </c>
      <c r="T177" s="37">
        <v>6080.5</v>
      </c>
      <c r="U177" s="37">
        <v>1574.3</v>
      </c>
      <c r="V177" s="37">
        <v>607.7</v>
      </c>
      <c r="W177" s="37">
        <v>5139.9</v>
      </c>
      <c r="X177" s="37">
        <v>7556.3</v>
      </c>
      <c r="Y177" s="37">
        <v>2986.2</v>
      </c>
      <c r="AI177" s="73" t="s">
        <v>44</v>
      </c>
    </row>
    <row r="178" spans="1:26" s="73" customFormat="1" ht="29.25" customHeight="1" hidden="1" outlineLevel="1">
      <c r="A178" s="56" t="s">
        <v>55</v>
      </c>
      <c r="B178" s="27">
        <f>B175*0.45</f>
        <v>43511.4</v>
      </c>
      <c r="C178" s="27">
        <f>C175*0.45</f>
        <v>44661.6</v>
      </c>
      <c r="D178" s="27">
        <f>D175*0.45</f>
        <v>0.46189550324742484</v>
      </c>
      <c r="E178" s="14">
        <f aca="true" t="shared" si="54" ref="E178:Y178">E175*0.45</f>
        <v>1459.3500000000001</v>
      </c>
      <c r="F178" s="14">
        <f t="shared" si="54"/>
        <v>1702.3500000000001</v>
      </c>
      <c r="G178" s="14">
        <f t="shared" si="54"/>
        <v>1944</v>
      </c>
      <c r="H178" s="14">
        <f t="shared" si="54"/>
        <v>2469.15</v>
      </c>
      <c r="I178" s="14">
        <f t="shared" si="54"/>
        <v>2413.8</v>
      </c>
      <c r="J178" s="14">
        <f t="shared" si="54"/>
        <v>2101.9500000000003</v>
      </c>
      <c r="K178" s="14">
        <f t="shared" si="54"/>
        <v>406.35</v>
      </c>
      <c r="L178" s="14">
        <f t="shared" si="54"/>
        <v>3504.15</v>
      </c>
      <c r="M178" s="14">
        <f t="shared" si="54"/>
        <v>1108.8</v>
      </c>
      <c r="N178" s="14">
        <f t="shared" si="54"/>
        <v>2048.85</v>
      </c>
      <c r="O178" s="14">
        <f t="shared" si="54"/>
        <v>684.45</v>
      </c>
      <c r="P178" s="14">
        <f t="shared" si="54"/>
        <v>3253.05</v>
      </c>
      <c r="Q178" s="14">
        <f t="shared" si="54"/>
        <v>5175</v>
      </c>
      <c r="R178" s="14">
        <f t="shared" si="54"/>
        <v>2113.65</v>
      </c>
      <c r="S178" s="14">
        <f t="shared" si="54"/>
        <v>1802.7</v>
      </c>
      <c r="T178" s="14">
        <f t="shared" si="54"/>
        <v>2938.9500000000003</v>
      </c>
      <c r="U178" s="14">
        <f t="shared" si="54"/>
        <v>1575</v>
      </c>
      <c r="V178" s="14">
        <f t="shared" si="54"/>
        <v>492.75</v>
      </c>
      <c r="W178" s="14">
        <f t="shared" si="54"/>
        <v>2767.5</v>
      </c>
      <c r="X178" s="14">
        <f t="shared" si="54"/>
        <v>2913.3</v>
      </c>
      <c r="Y178" s="14">
        <f t="shared" si="54"/>
        <v>1786.5</v>
      </c>
      <c r="Z178" s="75"/>
    </row>
    <row r="179" spans="1:25" s="73" customFormat="1" ht="24" customHeight="1" collapsed="1">
      <c r="A179" s="74" t="s">
        <v>54</v>
      </c>
      <c r="B179" s="53">
        <f aca="true" t="shared" si="55" ref="B179:Y179">B175/B177</f>
        <v>1.2524870466321243</v>
      </c>
      <c r="C179" s="53">
        <f t="shared" si="55"/>
        <v>1.4813156437546924</v>
      </c>
      <c r="D179" s="53">
        <f t="shared" si="55"/>
        <v>1.1826993722113748</v>
      </c>
      <c r="E179" s="40">
        <f t="shared" si="55"/>
        <v>3.9171397511776784</v>
      </c>
      <c r="F179" s="40">
        <f t="shared" si="55"/>
        <v>1.7320635502037454</v>
      </c>
      <c r="G179" s="40">
        <f t="shared" si="55"/>
        <v>1.1957815484263847</v>
      </c>
      <c r="H179" s="40">
        <f t="shared" si="55"/>
        <v>0.8950914340712223</v>
      </c>
      <c r="I179" s="40">
        <f t="shared" si="55"/>
        <v>1.6896616896616896</v>
      </c>
      <c r="J179" s="40">
        <f t="shared" si="55"/>
        <v>1.3448692848093977</v>
      </c>
      <c r="K179" s="40">
        <f t="shared" si="55"/>
        <v>8.699421965317919</v>
      </c>
      <c r="L179" s="40">
        <f t="shared" si="55"/>
        <v>1.2137412908957714</v>
      </c>
      <c r="M179" s="40">
        <f t="shared" si="55"/>
        <v>1.0117849956884162</v>
      </c>
      <c r="N179" s="40">
        <f t="shared" si="55"/>
        <v>1.562617977142465</v>
      </c>
      <c r="O179" s="40">
        <f t="shared" si="55"/>
        <v>2.2417096536477525</v>
      </c>
      <c r="P179" s="40">
        <f t="shared" si="55"/>
        <v>1.4002363104577062</v>
      </c>
      <c r="Q179" s="40">
        <f t="shared" si="55"/>
        <v>3.287968892955169</v>
      </c>
      <c r="R179" s="40">
        <f t="shared" si="55"/>
        <v>8.902577710386657</v>
      </c>
      <c r="S179" s="40">
        <f t="shared" si="55"/>
        <v>2.0891786179921774</v>
      </c>
      <c r="T179" s="40">
        <f t="shared" si="55"/>
        <v>1.0740893018666229</v>
      </c>
      <c r="U179" s="40">
        <f t="shared" si="55"/>
        <v>2.223210315695865</v>
      </c>
      <c r="V179" s="40">
        <f t="shared" si="55"/>
        <v>1.8018759256211945</v>
      </c>
      <c r="W179" s="40">
        <f t="shared" si="55"/>
        <v>1.1965213330998659</v>
      </c>
      <c r="X179" s="40">
        <f t="shared" si="55"/>
        <v>0.856768524277755</v>
      </c>
      <c r="Y179" s="40">
        <f t="shared" si="55"/>
        <v>1.3294487978032283</v>
      </c>
    </row>
    <row r="180" spans="1:25" s="72" customFormat="1" ht="28.5" customHeight="1" outlineLevel="1">
      <c r="A180" s="74" t="s">
        <v>119</v>
      </c>
      <c r="B180" s="11">
        <v>223055</v>
      </c>
      <c r="C180" s="27">
        <f>SUM(E180:Y180)</f>
        <v>206787</v>
      </c>
      <c r="D180" s="53">
        <f>C180/B180</f>
        <v>0.9270673152361525</v>
      </c>
      <c r="E180" s="37">
        <v>580</v>
      </c>
      <c r="F180" s="37">
        <v>7147</v>
      </c>
      <c r="G180" s="37">
        <v>12310</v>
      </c>
      <c r="H180" s="37">
        <v>18824</v>
      </c>
      <c r="I180" s="37">
        <v>10907</v>
      </c>
      <c r="J180" s="37">
        <v>11700</v>
      </c>
      <c r="K180" s="37"/>
      <c r="L180" s="37">
        <v>20531</v>
      </c>
      <c r="M180" s="37">
        <v>8722</v>
      </c>
      <c r="N180" s="37">
        <v>7550</v>
      </c>
      <c r="O180" s="37">
        <v>3700</v>
      </c>
      <c r="P180" s="37">
        <v>16313</v>
      </c>
      <c r="Q180" s="37">
        <v>1206</v>
      </c>
      <c r="R180" s="37">
        <v>1920</v>
      </c>
      <c r="S180" s="37">
        <v>6198</v>
      </c>
      <c r="T180" s="37">
        <v>21095</v>
      </c>
      <c r="U180" s="37">
        <v>4550</v>
      </c>
      <c r="V180" s="37">
        <v>1200</v>
      </c>
      <c r="W180" s="37">
        <v>15020</v>
      </c>
      <c r="X180" s="37">
        <v>26714</v>
      </c>
      <c r="Y180" s="37">
        <v>10600</v>
      </c>
    </row>
    <row r="181" spans="1:25" s="72" customFormat="1" ht="29.25" customHeight="1" hidden="1" outlineLevel="1">
      <c r="A181" s="56" t="s">
        <v>126</v>
      </c>
      <c r="B181" s="11"/>
      <c r="C181" s="27">
        <f>SUM(E181:Y181)</f>
        <v>0</v>
      </c>
      <c r="D181" s="53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</row>
    <row r="182" spans="1:25" s="73" customFormat="1" ht="29.25" customHeight="1" hidden="1" outlineLevel="1">
      <c r="A182" s="56" t="s">
        <v>154</v>
      </c>
      <c r="B182" s="11">
        <v>236400</v>
      </c>
      <c r="C182" s="27">
        <f>SUM(E182:Y182)</f>
        <v>195000.19999999998</v>
      </c>
      <c r="D182" s="53">
        <f>C182/B182</f>
        <v>0.8248739424703891</v>
      </c>
      <c r="E182" s="37">
        <v>2409.7</v>
      </c>
      <c r="F182" s="37">
        <v>6356.8</v>
      </c>
      <c r="G182" s="37">
        <v>10514.6</v>
      </c>
      <c r="H182" s="37">
        <v>17841.4</v>
      </c>
      <c r="I182" s="37">
        <v>9239.6</v>
      </c>
      <c r="J182" s="37">
        <v>10108.5</v>
      </c>
      <c r="K182" s="37">
        <v>302</v>
      </c>
      <c r="L182" s="37">
        <v>18672.6</v>
      </c>
      <c r="M182" s="37">
        <v>7087.9</v>
      </c>
      <c r="N182" s="37">
        <v>8480.2</v>
      </c>
      <c r="O182" s="37">
        <v>1974.6</v>
      </c>
      <c r="P182" s="37">
        <v>15025.7</v>
      </c>
      <c r="Q182" s="37">
        <v>10179.6</v>
      </c>
      <c r="R182" s="37">
        <v>1535.6</v>
      </c>
      <c r="S182" s="37">
        <v>5580.9</v>
      </c>
      <c r="T182" s="37">
        <v>17697</v>
      </c>
      <c r="U182" s="37">
        <v>4581.8</v>
      </c>
      <c r="V182" s="37">
        <v>1768.7</v>
      </c>
      <c r="W182" s="37">
        <v>14959.4</v>
      </c>
      <c r="X182" s="37">
        <v>21992.3</v>
      </c>
      <c r="Y182" s="37">
        <v>8691.3</v>
      </c>
    </row>
    <row r="183" spans="1:25" s="73" customFormat="1" ht="29.25" customHeight="1" hidden="1" outlineLevel="1">
      <c r="A183" s="56" t="s">
        <v>56</v>
      </c>
      <c r="B183" s="27">
        <f>B180*0.3</f>
        <v>66916.5</v>
      </c>
      <c r="C183" s="27">
        <f>C180*0.3</f>
        <v>62036.1</v>
      </c>
      <c r="D183" s="53">
        <f>C183/B183</f>
        <v>0.9270673152361525</v>
      </c>
      <c r="E183" s="29">
        <f aca="true" t="shared" si="56" ref="E183:Y183">E180*0.3</f>
        <v>174</v>
      </c>
      <c r="F183" s="29">
        <f t="shared" si="56"/>
        <v>2144.1</v>
      </c>
      <c r="G183" s="29">
        <f t="shared" si="56"/>
        <v>3693</v>
      </c>
      <c r="H183" s="29">
        <f t="shared" si="56"/>
        <v>5647.2</v>
      </c>
      <c r="I183" s="29">
        <f t="shared" si="56"/>
        <v>3272.1</v>
      </c>
      <c r="J183" s="29">
        <f t="shared" si="56"/>
        <v>3510</v>
      </c>
      <c r="K183" s="29">
        <f t="shared" si="56"/>
        <v>0</v>
      </c>
      <c r="L183" s="29">
        <f t="shared" si="56"/>
        <v>6159.3</v>
      </c>
      <c r="M183" s="29">
        <f t="shared" si="56"/>
        <v>2616.6</v>
      </c>
      <c r="N183" s="29">
        <f t="shared" si="56"/>
        <v>2265</v>
      </c>
      <c r="O183" s="29">
        <f t="shared" si="56"/>
        <v>1110</v>
      </c>
      <c r="P183" s="29">
        <f t="shared" si="56"/>
        <v>4893.9</v>
      </c>
      <c r="Q183" s="29">
        <f t="shared" si="56"/>
        <v>361.8</v>
      </c>
      <c r="R183" s="29">
        <f t="shared" si="56"/>
        <v>576</v>
      </c>
      <c r="S183" s="29">
        <f t="shared" si="56"/>
        <v>1859.3999999999999</v>
      </c>
      <c r="T183" s="29">
        <f t="shared" si="56"/>
        <v>6328.5</v>
      </c>
      <c r="U183" s="29">
        <f t="shared" si="56"/>
        <v>1365</v>
      </c>
      <c r="V183" s="29">
        <f t="shared" si="56"/>
        <v>360</v>
      </c>
      <c r="W183" s="29">
        <f t="shared" si="56"/>
        <v>4506</v>
      </c>
      <c r="X183" s="29">
        <f t="shared" si="56"/>
        <v>8014.2</v>
      </c>
      <c r="Y183" s="29">
        <f t="shared" si="56"/>
        <v>3180</v>
      </c>
    </row>
    <row r="184" spans="1:25" s="72" customFormat="1" ht="24" customHeight="1" collapsed="1">
      <c r="A184" s="56" t="s">
        <v>116</v>
      </c>
      <c r="B184" s="53">
        <f>B180/B182</f>
        <v>0.9435490693739425</v>
      </c>
      <c r="C184" s="53">
        <f>C180/C182</f>
        <v>1.0604450662101885</v>
      </c>
      <c r="D184" s="53">
        <f aca="true" t="shared" si="57" ref="D184:Y184">D180/D182</f>
        <v>1.123889684840459</v>
      </c>
      <c r="E184" s="40">
        <f t="shared" si="57"/>
        <v>0.2406938623065112</v>
      </c>
      <c r="F184" s="40">
        <f t="shared" si="57"/>
        <v>1.1243078278379057</v>
      </c>
      <c r="G184" s="40">
        <f t="shared" si="57"/>
        <v>1.1707530481425827</v>
      </c>
      <c r="H184" s="40">
        <f t="shared" si="57"/>
        <v>1.055074153373614</v>
      </c>
      <c r="I184" s="40">
        <f t="shared" si="57"/>
        <v>1.1804623576778215</v>
      </c>
      <c r="J184" s="40">
        <f t="shared" si="57"/>
        <v>1.157441756937231</v>
      </c>
      <c r="K184" s="40">
        <f t="shared" si="57"/>
        <v>0</v>
      </c>
      <c r="L184" s="40">
        <f t="shared" si="57"/>
        <v>1.0995255079635402</v>
      </c>
      <c r="M184" s="40">
        <f t="shared" si="57"/>
        <v>1.2305478350428196</v>
      </c>
      <c r="N184" s="40">
        <f t="shared" si="57"/>
        <v>0.8903091908209712</v>
      </c>
      <c r="O184" s="40">
        <f t="shared" si="57"/>
        <v>1.8737972247543808</v>
      </c>
      <c r="P184" s="40">
        <f t="shared" si="57"/>
        <v>1.0856732132280027</v>
      </c>
      <c r="Q184" s="40">
        <f t="shared" si="57"/>
        <v>0.11847223859483673</v>
      </c>
      <c r="R184" s="40">
        <f t="shared" si="57"/>
        <v>1.2503256056264653</v>
      </c>
      <c r="S184" s="40">
        <f t="shared" si="57"/>
        <v>1.1105735634037521</v>
      </c>
      <c r="T184" s="40">
        <f t="shared" si="57"/>
        <v>1.19200994518845</v>
      </c>
      <c r="U184" s="40">
        <f t="shared" si="57"/>
        <v>0.9930594962678423</v>
      </c>
      <c r="V184" s="40">
        <f t="shared" si="57"/>
        <v>0.6784644088878837</v>
      </c>
      <c r="W184" s="40">
        <f t="shared" si="57"/>
        <v>1.0040509646108802</v>
      </c>
      <c r="X184" s="40">
        <f t="shared" si="57"/>
        <v>1.214697871527762</v>
      </c>
      <c r="Y184" s="40">
        <f t="shared" si="57"/>
        <v>1.219610415012714</v>
      </c>
    </row>
    <row r="185" spans="1:25" s="72" customFormat="1" ht="29.25" customHeight="1" outlineLevel="1">
      <c r="A185" s="74" t="s">
        <v>120</v>
      </c>
      <c r="B185" s="11">
        <v>160344</v>
      </c>
      <c r="C185" s="27">
        <f>SUM(E185:Y185)</f>
        <v>130150</v>
      </c>
      <c r="D185" s="53"/>
      <c r="E185" s="37"/>
      <c r="F185" s="37">
        <v>2300</v>
      </c>
      <c r="G185" s="37">
        <v>5685</v>
      </c>
      <c r="H185" s="37">
        <v>25913</v>
      </c>
      <c r="I185" s="37">
        <v>2799</v>
      </c>
      <c r="J185" s="37">
        <v>2500</v>
      </c>
      <c r="K185" s="37"/>
      <c r="L185" s="37">
        <v>7214</v>
      </c>
      <c r="M185" s="37">
        <v>4753</v>
      </c>
      <c r="N185" s="37">
        <v>5680</v>
      </c>
      <c r="O185" s="37">
        <v>2300</v>
      </c>
      <c r="P185" s="37">
        <v>6024</v>
      </c>
      <c r="Q185" s="37">
        <v>4278</v>
      </c>
      <c r="R185" s="37">
        <v>560</v>
      </c>
      <c r="S185" s="37">
        <v>500</v>
      </c>
      <c r="T185" s="37">
        <v>8640</v>
      </c>
      <c r="U185" s="37">
        <v>6850</v>
      </c>
      <c r="V185" s="37">
        <v>900</v>
      </c>
      <c r="W185" s="37">
        <v>20842</v>
      </c>
      <c r="X185" s="37">
        <v>10512</v>
      </c>
      <c r="Y185" s="37">
        <v>11900</v>
      </c>
    </row>
    <row r="186" spans="1:25" s="72" customFormat="1" ht="29.25" customHeight="1" hidden="1" outlineLevel="1">
      <c r="A186" s="56" t="s">
        <v>126</v>
      </c>
      <c r="B186" s="11"/>
      <c r="C186" s="27">
        <f>SUM(E186:Y186)</f>
        <v>0</v>
      </c>
      <c r="D186" s="53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</row>
    <row r="187" spans="1:25" s="73" customFormat="1" ht="27.75" customHeight="1" hidden="1" outlineLevel="1">
      <c r="A187" s="56" t="s">
        <v>154</v>
      </c>
      <c r="B187" s="11">
        <v>268800</v>
      </c>
      <c r="C187" s="27">
        <f>SUM(E187:Y187)</f>
        <v>175000.2</v>
      </c>
      <c r="D187" s="53"/>
      <c r="E187" s="37">
        <v>2162.5</v>
      </c>
      <c r="F187" s="37">
        <v>5704.8</v>
      </c>
      <c r="G187" s="37">
        <v>9436.2</v>
      </c>
      <c r="H187" s="37">
        <v>16011.5</v>
      </c>
      <c r="I187" s="37">
        <v>8291.9</v>
      </c>
      <c r="J187" s="37">
        <v>9071.7</v>
      </c>
      <c r="K187" s="37">
        <v>271</v>
      </c>
      <c r="L187" s="37">
        <v>16757.7</v>
      </c>
      <c r="M187" s="37">
        <v>6360.9</v>
      </c>
      <c r="N187" s="37">
        <v>7610.4</v>
      </c>
      <c r="O187" s="37">
        <v>1772.1</v>
      </c>
      <c r="P187" s="37">
        <v>13484.6</v>
      </c>
      <c r="Q187" s="37">
        <v>9135.5</v>
      </c>
      <c r="R187" s="37">
        <v>1378.1</v>
      </c>
      <c r="S187" s="37">
        <v>5008.5</v>
      </c>
      <c r="T187" s="37">
        <v>15881.9</v>
      </c>
      <c r="U187" s="37">
        <v>4111.9</v>
      </c>
      <c r="V187" s="37">
        <v>1587.3</v>
      </c>
      <c r="W187" s="37">
        <v>13425.1</v>
      </c>
      <c r="X187" s="37">
        <v>19736.7</v>
      </c>
      <c r="Y187" s="37">
        <v>7799.9</v>
      </c>
    </row>
    <row r="188" spans="1:25" s="73" customFormat="1" ht="29.25" customHeight="1" hidden="1" outlineLevel="1">
      <c r="A188" s="56" t="s">
        <v>57</v>
      </c>
      <c r="B188" s="27">
        <f>B185*0.19</f>
        <v>30465.36</v>
      </c>
      <c r="C188" s="27">
        <f>C185*0.19</f>
        <v>24728.5</v>
      </c>
      <c r="D188" s="53"/>
      <c r="E188" s="29">
        <f aca="true" t="shared" si="58" ref="E188:Y188">E185*0.19</f>
        <v>0</v>
      </c>
      <c r="F188" s="29">
        <f t="shared" si="58"/>
        <v>437</v>
      </c>
      <c r="G188" s="29">
        <f t="shared" si="58"/>
        <v>1080.15</v>
      </c>
      <c r="H188" s="29">
        <f t="shared" si="58"/>
        <v>4923.47</v>
      </c>
      <c r="I188" s="29">
        <f t="shared" si="58"/>
        <v>531.8100000000001</v>
      </c>
      <c r="J188" s="29">
        <f t="shared" si="58"/>
        <v>475</v>
      </c>
      <c r="K188" s="29">
        <f t="shared" si="58"/>
        <v>0</v>
      </c>
      <c r="L188" s="29">
        <f t="shared" si="58"/>
        <v>1370.66</v>
      </c>
      <c r="M188" s="29">
        <f t="shared" si="58"/>
        <v>903.07</v>
      </c>
      <c r="N188" s="29">
        <f t="shared" si="58"/>
        <v>1079.2</v>
      </c>
      <c r="O188" s="29">
        <f t="shared" si="58"/>
        <v>437</v>
      </c>
      <c r="P188" s="29">
        <f t="shared" si="58"/>
        <v>1144.56</v>
      </c>
      <c r="Q188" s="29">
        <f t="shared" si="58"/>
        <v>812.82</v>
      </c>
      <c r="R188" s="29">
        <f t="shared" si="58"/>
        <v>106.4</v>
      </c>
      <c r="S188" s="29">
        <f t="shared" si="58"/>
        <v>95</v>
      </c>
      <c r="T188" s="29">
        <f t="shared" si="58"/>
        <v>1641.6</v>
      </c>
      <c r="U188" s="29">
        <f t="shared" si="58"/>
        <v>1301.5</v>
      </c>
      <c r="V188" s="29">
        <f t="shared" si="58"/>
        <v>171</v>
      </c>
      <c r="W188" s="29">
        <f t="shared" si="58"/>
        <v>3959.98</v>
      </c>
      <c r="X188" s="29">
        <f t="shared" si="58"/>
        <v>1997.28</v>
      </c>
      <c r="Y188" s="29">
        <f t="shared" si="58"/>
        <v>2261</v>
      </c>
    </row>
    <row r="189" spans="1:25" s="72" customFormat="1" ht="24" customHeight="1" collapsed="1">
      <c r="A189" s="56" t="s">
        <v>117</v>
      </c>
      <c r="B189" s="53">
        <f aca="true" t="shared" si="59" ref="B189:Y189">B185/B187</f>
        <v>0.5965178571428571</v>
      </c>
      <c r="C189" s="53">
        <f t="shared" si="59"/>
        <v>0.7437134357560734</v>
      </c>
      <c r="D189" s="53" t="e">
        <f t="shared" si="59"/>
        <v>#DIV/0!</v>
      </c>
      <c r="E189" s="40">
        <f t="shared" si="59"/>
        <v>0</v>
      </c>
      <c r="F189" s="40">
        <f t="shared" si="59"/>
        <v>0.40316926097321554</v>
      </c>
      <c r="G189" s="40">
        <f t="shared" si="59"/>
        <v>0.6024670948051122</v>
      </c>
      <c r="H189" s="40">
        <f t="shared" si="59"/>
        <v>1.6183992755207195</v>
      </c>
      <c r="I189" s="40">
        <f t="shared" si="59"/>
        <v>0.3375583400668122</v>
      </c>
      <c r="J189" s="40">
        <f t="shared" si="59"/>
        <v>0.2755823054113341</v>
      </c>
      <c r="K189" s="40">
        <f t="shared" si="59"/>
        <v>0</v>
      </c>
      <c r="L189" s="40">
        <f t="shared" si="59"/>
        <v>0.4304886708796553</v>
      </c>
      <c r="M189" s="40">
        <f t="shared" si="59"/>
        <v>0.7472213051612193</v>
      </c>
      <c r="N189" s="40">
        <f t="shared" si="59"/>
        <v>0.7463471039629981</v>
      </c>
      <c r="O189" s="40">
        <f t="shared" si="59"/>
        <v>1.297895152643756</v>
      </c>
      <c r="P189" s="40">
        <f t="shared" si="59"/>
        <v>0.44673182741794343</v>
      </c>
      <c r="Q189" s="40">
        <f t="shared" si="59"/>
        <v>0.46828307153412513</v>
      </c>
      <c r="R189" s="40">
        <f t="shared" si="59"/>
        <v>0.4063565778971047</v>
      </c>
      <c r="S189" s="40">
        <f t="shared" si="59"/>
        <v>0.0998302885095338</v>
      </c>
      <c r="T189" s="40">
        <f t="shared" si="59"/>
        <v>0.5440155145165251</v>
      </c>
      <c r="U189" s="40">
        <f t="shared" si="59"/>
        <v>1.6658965441766582</v>
      </c>
      <c r="V189" s="40">
        <f t="shared" si="59"/>
        <v>0.567000567000567</v>
      </c>
      <c r="W189" s="40">
        <f t="shared" si="59"/>
        <v>1.552465158546305</v>
      </c>
      <c r="X189" s="40">
        <f t="shared" si="59"/>
        <v>0.5326118348052106</v>
      </c>
      <c r="Y189" s="40">
        <f t="shared" si="59"/>
        <v>1.5256605853921206</v>
      </c>
    </row>
    <row r="190" spans="1:25" s="73" customFormat="1" ht="29.25" customHeight="1">
      <c r="A190" s="74" t="s">
        <v>151</v>
      </c>
      <c r="B190" s="27">
        <v>883</v>
      </c>
      <c r="C190" s="27">
        <f>SUM(E190:Y190)</f>
        <v>770</v>
      </c>
      <c r="D190" s="53">
        <f>C190/B190</f>
        <v>0.8720271800679502</v>
      </c>
      <c r="E190" s="37"/>
      <c r="F190" s="37"/>
      <c r="G190" s="37"/>
      <c r="H190" s="37"/>
      <c r="I190" s="37"/>
      <c r="J190" s="37"/>
      <c r="K190" s="37">
        <v>260</v>
      </c>
      <c r="L190" s="37"/>
      <c r="M190" s="37"/>
      <c r="N190" s="37"/>
      <c r="O190" s="37"/>
      <c r="P190" s="37">
        <v>90</v>
      </c>
      <c r="Q190" s="37"/>
      <c r="R190" s="37">
        <v>300</v>
      </c>
      <c r="S190" s="37"/>
      <c r="T190" s="37">
        <v>120</v>
      </c>
      <c r="U190" s="37"/>
      <c r="V190" s="37"/>
      <c r="W190" s="37"/>
      <c r="X190" s="37"/>
      <c r="Y190" s="37"/>
    </row>
    <row r="191" spans="1:25" s="73" customFormat="1" ht="29.25" customHeight="1" hidden="1">
      <c r="A191" s="56" t="s">
        <v>57</v>
      </c>
      <c r="B191" s="27">
        <f>B190*0.7</f>
        <v>618.0999999999999</v>
      </c>
      <c r="C191" s="27">
        <f>C190*0.7</f>
        <v>539</v>
      </c>
      <c r="D191" s="53">
        <f>C191/B191</f>
        <v>0.8720271800679503</v>
      </c>
      <c r="E191" s="14">
        <f aca="true" t="shared" si="60" ref="E191:Y191">E190*0.7</f>
        <v>0</v>
      </c>
      <c r="F191" s="14">
        <f t="shared" si="60"/>
        <v>0</v>
      </c>
      <c r="G191" s="14">
        <f t="shared" si="60"/>
        <v>0</v>
      </c>
      <c r="H191" s="14">
        <f t="shared" si="60"/>
        <v>0</v>
      </c>
      <c r="I191" s="14">
        <f t="shared" si="60"/>
        <v>0</v>
      </c>
      <c r="J191" s="14">
        <f t="shared" si="60"/>
        <v>0</v>
      </c>
      <c r="K191" s="14">
        <f t="shared" si="60"/>
        <v>182</v>
      </c>
      <c r="L191" s="14">
        <f t="shared" si="60"/>
        <v>0</v>
      </c>
      <c r="M191" s="14">
        <f t="shared" si="60"/>
        <v>0</v>
      </c>
      <c r="N191" s="14">
        <f t="shared" si="60"/>
        <v>0</v>
      </c>
      <c r="O191" s="14">
        <f t="shared" si="60"/>
        <v>0</v>
      </c>
      <c r="P191" s="14">
        <f t="shared" si="60"/>
        <v>62.99999999999999</v>
      </c>
      <c r="Q191" s="14">
        <f t="shared" si="60"/>
        <v>0</v>
      </c>
      <c r="R191" s="14">
        <f t="shared" si="60"/>
        <v>210</v>
      </c>
      <c r="S191" s="14">
        <f t="shared" si="60"/>
        <v>0</v>
      </c>
      <c r="T191" s="14">
        <f t="shared" si="60"/>
        <v>84</v>
      </c>
      <c r="U191" s="14">
        <f t="shared" si="60"/>
        <v>0</v>
      </c>
      <c r="V191" s="14">
        <f t="shared" si="60"/>
        <v>0</v>
      </c>
      <c r="W191" s="14">
        <f t="shared" si="60"/>
        <v>0</v>
      </c>
      <c r="X191" s="14">
        <f t="shared" si="60"/>
        <v>0</v>
      </c>
      <c r="Y191" s="14">
        <f t="shared" si="60"/>
        <v>0</v>
      </c>
    </row>
    <row r="192" spans="1:25" s="73" customFormat="1" ht="28.5" customHeight="1" hidden="1">
      <c r="A192" s="8" t="s">
        <v>150</v>
      </c>
      <c r="B192" s="27"/>
      <c r="C192" s="27">
        <f>SUM(E192:Y192)</f>
        <v>0</v>
      </c>
      <c r="D192" s="53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</row>
    <row r="193" spans="1:25" s="73" customFormat="1" ht="25.5" customHeight="1" hidden="1">
      <c r="A193" s="56" t="s">
        <v>126</v>
      </c>
      <c r="B193" s="27"/>
      <c r="C193" s="27">
        <f>SUM(E193:Y193)</f>
        <v>0</v>
      </c>
      <c r="D193" s="53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</row>
    <row r="194" spans="1:25" s="73" customFormat="1" ht="29.25" customHeight="1" hidden="1">
      <c r="A194" s="56" t="s">
        <v>57</v>
      </c>
      <c r="B194" s="27">
        <f>B193*0.2</f>
        <v>0</v>
      </c>
      <c r="C194" s="27">
        <f>C193*0.2</f>
        <v>0</v>
      </c>
      <c r="D194" s="53" t="e">
        <f>C194/B194</f>
        <v>#DIV/0!</v>
      </c>
      <c r="E194" s="14">
        <f aca="true" t="shared" si="61" ref="E194:Y194">E193*0.2</f>
        <v>0</v>
      </c>
      <c r="F194" s="14">
        <f t="shared" si="61"/>
        <v>0</v>
      </c>
      <c r="G194" s="14">
        <f t="shared" si="61"/>
        <v>0</v>
      </c>
      <c r="H194" s="14">
        <f t="shared" si="61"/>
        <v>0</v>
      </c>
      <c r="I194" s="14">
        <f t="shared" si="61"/>
        <v>0</v>
      </c>
      <c r="J194" s="14">
        <f t="shared" si="61"/>
        <v>0</v>
      </c>
      <c r="K194" s="14">
        <f t="shared" si="61"/>
        <v>0</v>
      </c>
      <c r="L194" s="14">
        <f t="shared" si="61"/>
        <v>0</v>
      </c>
      <c r="M194" s="14">
        <f t="shared" si="61"/>
        <v>0</v>
      </c>
      <c r="N194" s="14">
        <f t="shared" si="61"/>
        <v>0</v>
      </c>
      <c r="O194" s="14">
        <f t="shared" si="61"/>
        <v>0</v>
      </c>
      <c r="P194" s="14">
        <f t="shared" si="61"/>
        <v>0</v>
      </c>
      <c r="Q194" s="14">
        <f t="shared" si="61"/>
        <v>0</v>
      </c>
      <c r="R194" s="14">
        <f t="shared" si="61"/>
        <v>0</v>
      </c>
      <c r="S194" s="14">
        <f t="shared" si="61"/>
        <v>0</v>
      </c>
      <c r="T194" s="14">
        <f t="shared" si="61"/>
        <v>0</v>
      </c>
      <c r="U194" s="14">
        <f t="shared" si="61"/>
        <v>0</v>
      </c>
      <c r="V194" s="14">
        <f t="shared" si="61"/>
        <v>0</v>
      </c>
      <c r="W194" s="14">
        <f t="shared" si="61"/>
        <v>0</v>
      </c>
      <c r="X194" s="14">
        <f t="shared" si="61"/>
        <v>0</v>
      </c>
      <c r="Y194" s="14">
        <f t="shared" si="61"/>
        <v>0</v>
      </c>
    </row>
    <row r="195" spans="1:25" s="73" customFormat="1" ht="45.75" customHeight="1" hidden="1">
      <c r="A195" s="8" t="s">
        <v>155</v>
      </c>
      <c r="B195" s="27"/>
      <c r="C195" s="27">
        <f>SUM(E195:Y195)</f>
        <v>128539.9</v>
      </c>
      <c r="D195" s="53" t="e">
        <f>C195/B195</f>
        <v>#DIV/0!</v>
      </c>
      <c r="E195" s="76">
        <v>1588.4</v>
      </c>
      <c r="F195" s="76">
        <v>4190.2</v>
      </c>
      <c r="G195" s="76">
        <v>6931</v>
      </c>
      <c r="H195" s="76">
        <v>11760.7</v>
      </c>
      <c r="I195" s="76">
        <v>6090.5</v>
      </c>
      <c r="J195" s="76">
        <v>6663.3</v>
      </c>
      <c r="K195" s="76">
        <v>199.1</v>
      </c>
      <c r="L195" s="76">
        <v>12308.6</v>
      </c>
      <c r="M195" s="76">
        <v>4672.2</v>
      </c>
      <c r="N195" s="76">
        <v>5590</v>
      </c>
      <c r="O195" s="76">
        <v>1301.6</v>
      </c>
      <c r="P195" s="76">
        <v>9904.6</v>
      </c>
      <c r="Q195" s="76">
        <v>6710.2</v>
      </c>
      <c r="R195" s="76">
        <v>1012.2</v>
      </c>
      <c r="S195" s="76">
        <v>3678.8</v>
      </c>
      <c r="T195" s="76">
        <v>11665.5</v>
      </c>
      <c r="U195" s="76">
        <v>3020.3</v>
      </c>
      <c r="V195" s="76">
        <v>1165.9</v>
      </c>
      <c r="W195" s="76">
        <v>9860.9</v>
      </c>
      <c r="X195" s="76">
        <v>14496.8</v>
      </c>
      <c r="Y195" s="76">
        <v>5729.1</v>
      </c>
    </row>
    <row r="196" spans="1:25" s="73" customFormat="1" ht="29.25" customHeight="1">
      <c r="A196" s="8" t="s">
        <v>152</v>
      </c>
      <c r="B196" s="27">
        <f aca="true" t="shared" si="62" ref="B196:Y196">B194+B191+B188+B183+B178</f>
        <v>141511.36</v>
      </c>
      <c r="C196" s="27">
        <f t="shared" si="62"/>
        <v>131965.2</v>
      </c>
      <c r="D196" s="27" t="e">
        <f t="shared" si="62"/>
        <v>#DIV/0!</v>
      </c>
      <c r="E196" s="14">
        <f t="shared" si="62"/>
        <v>1633.3500000000001</v>
      </c>
      <c r="F196" s="14">
        <f t="shared" si="62"/>
        <v>4283.45</v>
      </c>
      <c r="G196" s="14">
        <f t="shared" si="62"/>
        <v>6717.15</v>
      </c>
      <c r="H196" s="14">
        <f t="shared" si="62"/>
        <v>13039.82</v>
      </c>
      <c r="I196" s="14">
        <f t="shared" si="62"/>
        <v>6217.71</v>
      </c>
      <c r="J196" s="14">
        <f t="shared" si="62"/>
        <v>6086.950000000001</v>
      </c>
      <c r="K196" s="14">
        <f t="shared" si="62"/>
        <v>588.35</v>
      </c>
      <c r="L196" s="14">
        <f t="shared" si="62"/>
        <v>11034.11</v>
      </c>
      <c r="M196" s="14">
        <f>M194+M191+M188+M183+M178</f>
        <v>4628.47</v>
      </c>
      <c r="N196" s="14">
        <f t="shared" si="62"/>
        <v>5393.049999999999</v>
      </c>
      <c r="O196" s="14">
        <f t="shared" si="62"/>
        <v>2231.45</v>
      </c>
      <c r="P196" s="14">
        <f t="shared" si="62"/>
        <v>9354.509999999998</v>
      </c>
      <c r="Q196" s="14">
        <f t="shared" si="62"/>
        <v>6349.62</v>
      </c>
      <c r="R196" s="14">
        <f t="shared" si="62"/>
        <v>3006.05</v>
      </c>
      <c r="S196" s="14">
        <f t="shared" si="62"/>
        <v>3757.1</v>
      </c>
      <c r="T196" s="14">
        <f t="shared" si="62"/>
        <v>10993.050000000001</v>
      </c>
      <c r="U196" s="14">
        <f t="shared" si="62"/>
        <v>4241.5</v>
      </c>
      <c r="V196" s="14">
        <f t="shared" si="62"/>
        <v>1023.75</v>
      </c>
      <c r="W196" s="14">
        <f t="shared" si="62"/>
        <v>11233.48</v>
      </c>
      <c r="X196" s="14">
        <f t="shared" si="62"/>
        <v>12924.779999999999</v>
      </c>
      <c r="Y196" s="14">
        <f t="shared" si="62"/>
        <v>7227.5</v>
      </c>
    </row>
    <row r="197" spans="1:25" s="73" customFormat="1" ht="29.25" customHeight="1" hidden="1">
      <c r="A197" s="8" t="s">
        <v>83</v>
      </c>
      <c r="B197" s="53" t="e">
        <f>B196/B195</f>
        <v>#DIV/0!</v>
      </c>
      <c r="C197" s="53">
        <f>C196/C195</f>
        <v>1.026647756844373</v>
      </c>
      <c r="D197" s="40" t="e">
        <f>D196/D195</f>
        <v>#DIV/0!</v>
      </c>
      <c r="E197" s="40">
        <f aca="true" t="shared" si="63" ref="E197:Y197">E196/E195</f>
        <v>1.0282989171493326</v>
      </c>
      <c r="F197" s="40">
        <f t="shared" si="63"/>
        <v>1.0222543076702784</v>
      </c>
      <c r="G197" s="40">
        <f t="shared" si="63"/>
        <v>0.9691458663973452</v>
      </c>
      <c r="H197" s="40">
        <f t="shared" si="63"/>
        <v>1.1087622335405205</v>
      </c>
      <c r="I197" s="40">
        <f t="shared" si="63"/>
        <v>1.0208866267137344</v>
      </c>
      <c r="J197" s="40">
        <f t="shared" si="63"/>
        <v>0.9135038194288116</v>
      </c>
      <c r="K197" s="40">
        <f t="shared" si="63"/>
        <v>2.955047714716223</v>
      </c>
      <c r="L197" s="40">
        <f t="shared" si="63"/>
        <v>0.8964553239198609</v>
      </c>
      <c r="M197" s="40">
        <f t="shared" si="63"/>
        <v>0.990640383545225</v>
      </c>
      <c r="N197" s="40">
        <f t="shared" si="63"/>
        <v>0.964767441860465</v>
      </c>
      <c r="O197" s="40">
        <f t="shared" si="63"/>
        <v>1.7143899815611554</v>
      </c>
      <c r="P197" s="40">
        <f t="shared" si="63"/>
        <v>0.9444611594612602</v>
      </c>
      <c r="Q197" s="40">
        <f t="shared" si="63"/>
        <v>0.9462638967541951</v>
      </c>
      <c r="R197" s="40">
        <f t="shared" si="63"/>
        <v>2.969818217743529</v>
      </c>
      <c r="S197" s="40">
        <f t="shared" si="63"/>
        <v>1.0212841143851255</v>
      </c>
      <c r="T197" s="40">
        <f t="shared" si="63"/>
        <v>0.9423556641378424</v>
      </c>
      <c r="U197" s="40">
        <f t="shared" si="63"/>
        <v>1.4043306956262622</v>
      </c>
      <c r="V197" s="40">
        <f t="shared" si="63"/>
        <v>0.8780770220430568</v>
      </c>
      <c r="W197" s="40">
        <f t="shared" si="63"/>
        <v>1.1391941911995862</v>
      </c>
      <c r="X197" s="40">
        <f t="shared" si="63"/>
        <v>0.8915608961977816</v>
      </c>
      <c r="Y197" s="40">
        <f t="shared" si="63"/>
        <v>1.2615419524881744</v>
      </c>
    </row>
    <row r="198" spans="1:25" s="73" customFormat="1" ht="33" customHeight="1" hidden="1">
      <c r="A198" s="56" t="s">
        <v>125</v>
      </c>
      <c r="B198" s="27">
        <f>B176*0.45+B181*0.3+B186*0.19+B193*0.2</f>
        <v>0</v>
      </c>
      <c r="C198" s="27">
        <f>C176*0.45+C181*0.3+C186*0.19+C193*0.2</f>
        <v>0</v>
      </c>
      <c r="D198" s="25"/>
      <c r="E198" s="77">
        <f>E176*0.45+E181*0.3+E186*0.19+E193*0.2</f>
        <v>0</v>
      </c>
      <c r="F198" s="77">
        <f aca="true" t="shared" si="64" ref="F198:Y198">F176*0.45+F181*0.3+F186*0.19+F193*0.2</f>
        <v>0</v>
      </c>
      <c r="G198" s="77">
        <f t="shared" si="64"/>
        <v>0</v>
      </c>
      <c r="H198" s="77">
        <f t="shared" si="64"/>
        <v>0</v>
      </c>
      <c r="I198" s="77">
        <f t="shared" si="64"/>
        <v>0</v>
      </c>
      <c r="J198" s="77">
        <f t="shared" si="64"/>
        <v>0</v>
      </c>
      <c r="K198" s="77">
        <f t="shared" si="64"/>
        <v>0</v>
      </c>
      <c r="L198" s="77">
        <f t="shared" si="64"/>
        <v>0</v>
      </c>
      <c r="M198" s="77">
        <f t="shared" si="64"/>
        <v>0</v>
      </c>
      <c r="N198" s="77">
        <f t="shared" si="64"/>
        <v>0</v>
      </c>
      <c r="O198" s="77">
        <f t="shared" si="64"/>
        <v>0</v>
      </c>
      <c r="P198" s="77">
        <f t="shared" si="64"/>
        <v>0</v>
      </c>
      <c r="Q198" s="77">
        <f t="shared" si="64"/>
        <v>0</v>
      </c>
      <c r="R198" s="77">
        <f t="shared" si="64"/>
        <v>0</v>
      </c>
      <c r="S198" s="77">
        <f t="shared" si="64"/>
        <v>0</v>
      </c>
      <c r="T198" s="77">
        <f t="shared" si="64"/>
        <v>0</v>
      </c>
      <c r="U198" s="77">
        <f t="shared" si="64"/>
        <v>0</v>
      </c>
      <c r="V198" s="77">
        <f t="shared" si="64"/>
        <v>0</v>
      </c>
      <c r="W198" s="77">
        <f t="shared" si="64"/>
        <v>0</v>
      </c>
      <c r="X198" s="77">
        <f t="shared" si="64"/>
        <v>0</v>
      </c>
      <c r="Y198" s="77">
        <f t="shared" si="64"/>
        <v>0</v>
      </c>
    </row>
    <row r="199" spans="1:25" s="73" customFormat="1" ht="24" customHeight="1">
      <c r="A199" s="56" t="s">
        <v>127</v>
      </c>
      <c r="B199" s="14">
        <v>54088</v>
      </c>
      <c r="C199" s="14">
        <v>53166.6</v>
      </c>
      <c r="D199" s="40">
        <f>C199/B199</f>
        <v>0.9829647981067889</v>
      </c>
      <c r="E199" s="76">
        <v>659.2</v>
      </c>
      <c r="F199" s="76">
        <v>1772.3</v>
      </c>
      <c r="G199" s="76">
        <v>2831.4</v>
      </c>
      <c r="H199" s="76">
        <v>4960.6</v>
      </c>
      <c r="I199" s="76">
        <v>2573.1</v>
      </c>
      <c r="J199" s="76">
        <v>2696.6</v>
      </c>
      <c r="K199" s="76">
        <v>92</v>
      </c>
      <c r="L199" s="76">
        <v>5147.1</v>
      </c>
      <c r="M199" s="76">
        <v>1951.2</v>
      </c>
      <c r="N199" s="76">
        <v>2208.2</v>
      </c>
      <c r="O199" s="76">
        <v>557.2</v>
      </c>
      <c r="P199" s="76">
        <v>4033.7</v>
      </c>
      <c r="Q199" s="76">
        <v>2767.6</v>
      </c>
      <c r="R199" s="76">
        <v>137.6</v>
      </c>
      <c r="S199" s="76">
        <v>1559.9</v>
      </c>
      <c r="T199" s="76">
        <v>4880</v>
      </c>
      <c r="U199" s="76">
        <v>1277.8</v>
      </c>
      <c r="V199" s="76">
        <v>488.7</v>
      </c>
      <c r="W199" s="76">
        <v>4086.2</v>
      </c>
      <c r="X199" s="76">
        <v>6089.8</v>
      </c>
      <c r="Y199" s="76">
        <v>2390.2</v>
      </c>
    </row>
    <row r="200" spans="1:25" s="73" customFormat="1" ht="27.75" customHeight="1">
      <c r="A200" s="74" t="s">
        <v>115</v>
      </c>
      <c r="B200" s="78">
        <f>B196*10/B199</f>
        <v>26.16317112853128</v>
      </c>
      <c r="C200" s="78">
        <f>C196*10/C199</f>
        <v>24.821071875952196</v>
      </c>
      <c r="D200" s="78" t="e">
        <f>D196/#REF!</f>
        <v>#DIV/0!</v>
      </c>
      <c r="E200" s="79">
        <f aca="true" t="shared" si="65" ref="E200:Y200">E196*10/E199</f>
        <v>24.7777609223301</v>
      </c>
      <c r="F200" s="79">
        <f t="shared" si="65"/>
        <v>24.168876601026916</v>
      </c>
      <c r="G200" s="79">
        <f t="shared" si="65"/>
        <v>23.723776223776223</v>
      </c>
      <c r="H200" s="79">
        <f t="shared" si="65"/>
        <v>26.286779825021164</v>
      </c>
      <c r="I200" s="79">
        <f t="shared" si="65"/>
        <v>24.16427655357351</v>
      </c>
      <c r="J200" s="79">
        <f t="shared" si="65"/>
        <v>22.572684120744643</v>
      </c>
      <c r="K200" s="79">
        <f t="shared" si="65"/>
        <v>63.95108695652174</v>
      </c>
      <c r="L200" s="79">
        <f t="shared" si="65"/>
        <v>21.437527928348</v>
      </c>
      <c r="M200" s="79">
        <f t="shared" si="65"/>
        <v>23.721145961459616</v>
      </c>
      <c r="N200" s="79">
        <f t="shared" si="65"/>
        <v>24.422833076714063</v>
      </c>
      <c r="O200" s="79">
        <f t="shared" si="65"/>
        <v>40.0475592246949</v>
      </c>
      <c r="P200" s="79">
        <f t="shared" si="65"/>
        <v>23.190891737114804</v>
      </c>
      <c r="Q200" s="79">
        <f t="shared" si="65"/>
        <v>22.942694030929324</v>
      </c>
      <c r="R200" s="79">
        <f t="shared" si="65"/>
        <v>218.46293604651163</v>
      </c>
      <c r="S200" s="79">
        <f t="shared" si="65"/>
        <v>24.085518302455284</v>
      </c>
      <c r="T200" s="79">
        <f t="shared" si="65"/>
        <v>22.526741803278693</v>
      </c>
      <c r="U200" s="79">
        <f t="shared" si="65"/>
        <v>33.19377054312099</v>
      </c>
      <c r="V200" s="79">
        <f t="shared" si="65"/>
        <v>20.948434622467772</v>
      </c>
      <c r="W200" s="79">
        <f t="shared" si="65"/>
        <v>27.491263276393713</v>
      </c>
      <c r="X200" s="79">
        <f t="shared" si="65"/>
        <v>21.22365266511215</v>
      </c>
      <c r="Y200" s="79">
        <f t="shared" si="65"/>
        <v>30.238055392854157</v>
      </c>
    </row>
    <row r="201" spans="1:25" s="93" customFormat="1" ht="20.25" customHeight="1">
      <c r="A201" s="128" t="s">
        <v>191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30"/>
    </row>
    <row r="202" spans="1:25" s="93" customFormat="1" ht="27.75" customHeight="1" hidden="1">
      <c r="A202" s="74" t="s">
        <v>162</v>
      </c>
      <c r="B202" s="88"/>
      <c r="C202" s="78">
        <f>SUM(E202:Y202)</f>
        <v>160</v>
      </c>
      <c r="D202" s="78"/>
      <c r="E202" s="79"/>
      <c r="F202" s="79"/>
      <c r="G202" s="79">
        <v>56</v>
      </c>
      <c r="H202" s="79"/>
      <c r="I202" s="79"/>
      <c r="J202" s="79"/>
      <c r="K202" s="79"/>
      <c r="L202" s="79">
        <v>27</v>
      </c>
      <c r="M202" s="79">
        <v>20</v>
      </c>
      <c r="N202" s="79"/>
      <c r="O202" s="79"/>
      <c r="P202" s="79"/>
      <c r="Q202" s="79"/>
      <c r="R202" s="79"/>
      <c r="S202" s="79"/>
      <c r="T202" s="79"/>
      <c r="U202" s="79">
        <v>13</v>
      </c>
      <c r="V202" s="79"/>
      <c r="W202" s="79"/>
      <c r="X202" s="79">
        <v>44</v>
      </c>
      <c r="Y202" s="79"/>
    </row>
    <row r="203" spans="1:25" s="93" customFormat="1" ht="24.75" customHeight="1" hidden="1">
      <c r="A203" s="74" t="s">
        <v>163</v>
      </c>
      <c r="B203" s="88"/>
      <c r="C203" s="78" t="s">
        <v>165</v>
      </c>
      <c r="D203" s="78"/>
      <c r="E203" s="79"/>
      <c r="F203" s="79"/>
      <c r="G203" s="79"/>
      <c r="H203" s="79"/>
      <c r="I203" s="79"/>
      <c r="J203" s="79"/>
      <c r="K203" s="79"/>
      <c r="L203" s="79">
        <v>34.9</v>
      </c>
      <c r="M203" s="79"/>
      <c r="N203" s="79"/>
      <c r="O203" s="79"/>
      <c r="P203" s="79"/>
      <c r="Q203" s="79"/>
      <c r="R203" s="79"/>
      <c r="S203" s="79"/>
      <c r="T203" s="79"/>
      <c r="U203" s="79">
        <v>18</v>
      </c>
      <c r="V203" s="79"/>
      <c r="W203" s="79"/>
      <c r="X203" s="79"/>
      <c r="Y203" s="79"/>
    </row>
    <row r="204" spans="1:25" s="93" customFormat="1" ht="24.75" customHeight="1" hidden="1">
      <c r="A204" s="74" t="s">
        <v>164</v>
      </c>
      <c r="B204" s="88"/>
      <c r="C204" s="78" t="s">
        <v>166</v>
      </c>
      <c r="D204" s="78"/>
      <c r="E204" s="79"/>
      <c r="F204" s="79"/>
      <c r="G204" s="79"/>
      <c r="H204" s="79"/>
      <c r="I204" s="79"/>
      <c r="J204" s="79"/>
      <c r="K204" s="79"/>
      <c r="L204" s="79">
        <v>83.3</v>
      </c>
      <c r="M204" s="79"/>
      <c r="N204" s="79"/>
      <c r="O204" s="79"/>
      <c r="P204" s="79"/>
      <c r="Q204" s="79"/>
      <c r="R204" s="79"/>
      <c r="S204" s="79"/>
      <c r="T204" s="79"/>
      <c r="U204" s="79">
        <v>42</v>
      </c>
      <c r="V204" s="79"/>
      <c r="W204" s="79"/>
      <c r="X204" s="79"/>
      <c r="Y204" s="79"/>
    </row>
    <row r="205" spans="1:26" s="93" customFormat="1" ht="24.75" customHeight="1" hidden="1">
      <c r="A205" s="125" t="s">
        <v>168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94"/>
    </row>
    <row r="206" spans="1:26" s="93" customFormat="1" ht="43.5" customHeight="1" hidden="1">
      <c r="A206" s="124" t="s">
        <v>167</v>
      </c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94"/>
    </row>
    <row r="207" spans="1:25" s="54" customFormat="1" ht="36" customHeight="1" hidden="1">
      <c r="A207" s="124" t="s">
        <v>153</v>
      </c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</row>
    <row r="208" spans="1:25" s="54" customFormat="1" ht="36" customHeight="1" hidden="1">
      <c r="A208" s="81" t="s">
        <v>161</v>
      </c>
      <c r="B208" s="84"/>
      <c r="C208" s="86">
        <f>SUM(E208:Y208)</f>
        <v>1070</v>
      </c>
      <c r="D208" s="86"/>
      <c r="E208" s="86"/>
      <c r="F208" s="86"/>
      <c r="G208" s="86">
        <v>138</v>
      </c>
      <c r="H208" s="86">
        <v>140</v>
      </c>
      <c r="I208" s="86">
        <v>2</v>
      </c>
      <c r="J208" s="86"/>
      <c r="K208" s="86">
        <v>202</v>
      </c>
      <c r="L208" s="86">
        <v>242</v>
      </c>
      <c r="M208" s="86">
        <v>55</v>
      </c>
      <c r="N208" s="86"/>
      <c r="O208" s="86"/>
      <c r="P208" s="86"/>
      <c r="Q208" s="86"/>
      <c r="R208" s="86">
        <v>61</v>
      </c>
      <c r="S208" s="86">
        <v>25</v>
      </c>
      <c r="T208" s="86">
        <v>35</v>
      </c>
      <c r="U208" s="86"/>
      <c r="V208" s="86"/>
      <c r="W208" s="86"/>
      <c r="X208" s="86">
        <v>170</v>
      </c>
      <c r="Y208" s="86"/>
    </row>
    <row r="209" spans="1:20" s="83" customFormat="1" ht="29.25" customHeight="1" hidden="1">
      <c r="A209" s="83" t="s">
        <v>157</v>
      </c>
      <c r="B209" s="82"/>
      <c r="C209" s="85">
        <f>SUM(E209:Y209)</f>
        <v>17</v>
      </c>
      <c r="D209" s="82"/>
      <c r="F209" s="83">
        <v>4</v>
      </c>
      <c r="G209" s="83">
        <v>8</v>
      </c>
      <c r="R209" s="83">
        <v>1</v>
      </c>
      <c r="T209" s="83">
        <v>4</v>
      </c>
    </row>
    <row r="210" spans="1:4" s="68" customFormat="1" ht="16.5" hidden="1">
      <c r="A210" s="69"/>
      <c r="B210" s="70">
        <f>B41+B55+B59+B61+B64+B65+B66+B67+B68+B69+B71+1000</f>
        <v>239827</v>
      </c>
      <c r="C210" s="70">
        <f>C41+C55+C59+C61+C64+C65+C66+C67+C68+C69+C71+200+100</f>
        <v>255156.3</v>
      </c>
      <c r="D210" s="66"/>
    </row>
    <row r="211" spans="1:4" s="54" customFormat="1" ht="21" customHeight="1" hidden="1">
      <c r="A211" s="105"/>
      <c r="B211" s="9"/>
      <c r="C211" s="87"/>
      <c r="D211" s="9"/>
    </row>
    <row r="212" spans="1:10" s="54" customFormat="1" ht="20.25" customHeight="1">
      <c r="A212" s="122" t="s">
        <v>192</v>
      </c>
      <c r="B212" s="123"/>
      <c r="C212" s="123"/>
      <c r="D212" s="123"/>
      <c r="E212" s="123"/>
      <c r="F212" s="123"/>
      <c r="G212" s="123"/>
      <c r="H212" s="123"/>
      <c r="I212" s="123"/>
      <c r="J212" s="123"/>
    </row>
    <row r="213" spans="1:24" ht="16.5" hidden="1">
      <c r="A213" s="106">
        <v>1</v>
      </c>
      <c r="B213" s="9"/>
      <c r="C213" s="9">
        <f>SUM(E213:Y213)</f>
        <v>12</v>
      </c>
      <c r="D213" s="9"/>
      <c r="F213" s="44">
        <v>1</v>
      </c>
      <c r="H213" s="44">
        <v>3</v>
      </c>
      <c r="J213" s="44">
        <v>3</v>
      </c>
      <c r="M213" s="44">
        <v>1</v>
      </c>
      <c r="W213" s="44">
        <v>1</v>
      </c>
      <c r="X213" s="44">
        <v>3</v>
      </c>
    </row>
    <row r="214" spans="1:25" ht="66" customHeight="1" hidden="1">
      <c r="A214" s="107" t="s">
        <v>183</v>
      </c>
      <c r="B214" s="108"/>
      <c r="C214" s="108">
        <f>SUM(E214:Y214)</f>
        <v>146</v>
      </c>
      <c r="D214" s="108"/>
      <c r="E214" s="108">
        <v>2</v>
      </c>
      <c r="F214" s="108">
        <v>5</v>
      </c>
      <c r="G214" s="108">
        <v>3</v>
      </c>
      <c r="H214" s="108">
        <v>17</v>
      </c>
      <c r="I214" s="108">
        <v>4</v>
      </c>
      <c r="J214" s="108">
        <v>20</v>
      </c>
      <c r="K214" s="108">
        <v>6</v>
      </c>
      <c r="L214" s="108">
        <v>21</v>
      </c>
      <c r="M214" s="108">
        <v>9</v>
      </c>
      <c r="N214" s="108">
        <v>5</v>
      </c>
      <c r="O214" s="108">
        <v>2</v>
      </c>
      <c r="P214" s="108">
        <v>8</v>
      </c>
      <c r="Q214" s="108">
        <v>4</v>
      </c>
      <c r="R214" s="108">
        <v>7</v>
      </c>
      <c r="S214" s="108">
        <v>7</v>
      </c>
      <c r="T214" s="108">
        <v>1</v>
      </c>
      <c r="U214" s="108">
        <v>3</v>
      </c>
      <c r="V214" s="108">
        <v>5</v>
      </c>
      <c r="W214" s="108">
        <v>4</v>
      </c>
      <c r="X214" s="108">
        <v>10</v>
      </c>
      <c r="Y214" s="108">
        <v>3</v>
      </c>
    </row>
    <row r="215" spans="1:38" s="52" customFormat="1" ht="48.75" customHeight="1" hidden="1">
      <c r="A215" s="109" t="s">
        <v>184</v>
      </c>
      <c r="B215" s="109"/>
      <c r="C215" s="27">
        <f>SUM(E215:Y215)</f>
        <v>33</v>
      </c>
      <c r="D215" s="109"/>
      <c r="E215" s="109"/>
      <c r="F215" s="109"/>
      <c r="G215" s="109"/>
      <c r="H215" s="109">
        <v>3</v>
      </c>
      <c r="I215" s="109"/>
      <c r="J215" s="109"/>
      <c r="K215" s="109"/>
      <c r="L215" s="109">
        <v>5</v>
      </c>
      <c r="M215" s="109"/>
      <c r="N215" s="109">
        <v>5</v>
      </c>
      <c r="O215" s="109"/>
      <c r="P215" s="109"/>
      <c r="Q215" s="110">
        <v>0</v>
      </c>
      <c r="R215" s="109"/>
      <c r="S215" s="109"/>
      <c r="T215" s="109"/>
      <c r="U215" s="109"/>
      <c r="V215" s="109"/>
      <c r="W215" s="109"/>
      <c r="X215" s="109">
        <v>20</v>
      </c>
      <c r="Y215" s="109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</row>
    <row r="216" spans="1:25" s="22" customFormat="1" ht="51" customHeight="1" hidden="1">
      <c r="A216" s="8" t="s">
        <v>175</v>
      </c>
      <c r="B216" s="27">
        <v>110</v>
      </c>
      <c r="C216" s="27">
        <f>SUM(E216:Y216)</f>
        <v>220622</v>
      </c>
      <c r="D216" s="53">
        <f>C216/B216</f>
        <v>2005.6545454545455</v>
      </c>
      <c r="E216" s="37">
        <v>9530</v>
      </c>
      <c r="F216" s="37">
        <v>6996</v>
      </c>
      <c r="G216" s="37">
        <v>12799</v>
      </c>
      <c r="H216" s="37">
        <v>13942</v>
      </c>
      <c r="I216" s="37">
        <v>7063</v>
      </c>
      <c r="J216" s="37">
        <v>11971</v>
      </c>
      <c r="K216" s="37">
        <v>8412</v>
      </c>
      <c r="L216" s="37">
        <v>12590</v>
      </c>
      <c r="M216" s="37">
        <v>9502</v>
      </c>
      <c r="N216" s="37">
        <v>4296</v>
      </c>
      <c r="O216" s="37">
        <v>5460</v>
      </c>
      <c r="P216" s="37">
        <v>13285</v>
      </c>
      <c r="Q216" s="37">
        <v>15609</v>
      </c>
      <c r="R216" s="37">
        <v>15400</v>
      </c>
      <c r="S216" s="37">
        <v>17173</v>
      </c>
      <c r="T216" s="37">
        <v>9417</v>
      </c>
      <c r="U216" s="37">
        <v>9305</v>
      </c>
      <c r="V216" s="37">
        <v>1945</v>
      </c>
      <c r="W216" s="37">
        <v>10617</v>
      </c>
      <c r="X216" s="37">
        <v>14565</v>
      </c>
      <c r="Y216" s="37">
        <v>10745</v>
      </c>
    </row>
    <row r="217" spans="1:4" ht="16.5" hidden="1">
      <c r="A217" s="48"/>
      <c r="B217" s="9"/>
      <c r="C217" s="9"/>
      <c r="D217" s="9"/>
    </row>
    <row r="218" spans="1:38" s="113" customFormat="1" ht="16.5" hidden="1">
      <c r="A218" s="111" t="s">
        <v>185</v>
      </c>
      <c r="B218" s="112"/>
      <c r="C218" s="112">
        <f>SUM(E218:Y218)</f>
        <v>43</v>
      </c>
      <c r="D218" s="112"/>
      <c r="E218" s="111">
        <v>3</v>
      </c>
      <c r="F218" s="111"/>
      <c r="G218" s="111"/>
      <c r="H218" s="111">
        <v>9</v>
      </c>
      <c r="I218" s="111">
        <v>5</v>
      </c>
      <c r="J218" s="111">
        <v>4</v>
      </c>
      <c r="K218" s="111">
        <v>3</v>
      </c>
      <c r="L218" s="111">
        <v>3</v>
      </c>
      <c r="M218" s="111"/>
      <c r="N218" s="111">
        <v>1</v>
      </c>
      <c r="O218" s="111">
        <v>3</v>
      </c>
      <c r="P218" s="111">
        <v>3</v>
      </c>
      <c r="Q218" s="111"/>
      <c r="R218" s="111">
        <v>5</v>
      </c>
      <c r="S218" s="111">
        <v>4</v>
      </c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</row>
    <row r="219" spans="1:38" s="113" customFormat="1" ht="16.5" hidden="1">
      <c r="A219" s="111" t="s">
        <v>186</v>
      </c>
      <c r="B219" s="112"/>
      <c r="C219" s="112">
        <f>SUM(E219:Y219)</f>
        <v>55</v>
      </c>
      <c r="D219" s="112"/>
      <c r="E219" s="111"/>
      <c r="F219" s="111"/>
      <c r="G219" s="111"/>
      <c r="H219" s="111">
        <v>11</v>
      </c>
      <c r="I219" s="111">
        <v>1</v>
      </c>
      <c r="J219" s="111">
        <v>12</v>
      </c>
      <c r="K219" s="111">
        <v>1</v>
      </c>
      <c r="L219" s="111">
        <v>10</v>
      </c>
      <c r="M219" s="111"/>
      <c r="N219" s="111">
        <v>2</v>
      </c>
      <c r="O219" s="111">
        <v>3</v>
      </c>
      <c r="P219" s="111">
        <v>2</v>
      </c>
      <c r="Q219" s="111"/>
      <c r="R219" s="111">
        <v>2</v>
      </c>
      <c r="S219" s="111">
        <v>4</v>
      </c>
      <c r="T219" s="111"/>
      <c r="U219" s="111"/>
      <c r="V219" s="111">
        <v>2</v>
      </c>
      <c r="W219" s="111"/>
      <c r="X219" s="111"/>
      <c r="Y219" s="111">
        <v>5</v>
      </c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</row>
    <row r="220" spans="1:4" ht="16.5" hidden="1">
      <c r="A220" s="48"/>
      <c r="B220" s="9"/>
      <c r="C220" s="9"/>
      <c r="D220" s="9"/>
    </row>
    <row r="221" spans="1:4" ht="16.5">
      <c r="A221" s="48"/>
      <c r="B221" s="9"/>
      <c r="C221" s="9"/>
      <c r="D221" s="9"/>
    </row>
    <row r="222" spans="1:4" ht="16.5">
      <c r="A222" s="48"/>
      <c r="B222" s="9"/>
      <c r="C222" s="9"/>
      <c r="D222" s="9"/>
    </row>
    <row r="223" spans="1:4" ht="16.5">
      <c r="A223" s="48"/>
      <c r="B223" s="9"/>
      <c r="C223" s="9"/>
      <c r="D223" s="9"/>
    </row>
    <row r="224" spans="1:4" ht="16.5">
      <c r="A224" s="48"/>
      <c r="B224" s="9"/>
      <c r="C224" s="9"/>
      <c r="D224" s="9"/>
    </row>
    <row r="225" spans="1:4" ht="16.5">
      <c r="A225" s="48"/>
      <c r="B225" s="9"/>
      <c r="C225" s="9"/>
      <c r="D225" s="9"/>
    </row>
    <row r="226" spans="1:4" ht="16.5">
      <c r="A226" s="48"/>
      <c r="B226" s="9"/>
      <c r="C226" s="9"/>
      <c r="D226" s="9"/>
    </row>
    <row r="227" spans="1:4" ht="16.5">
      <c r="A227" s="48"/>
      <c r="B227" s="9"/>
      <c r="C227" s="9"/>
      <c r="D227" s="9"/>
    </row>
    <row r="228" spans="1:4" ht="16.5">
      <c r="A228" s="48"/>
      <c r="B228" s="9"/>
      <c r="C228" s="9"/>
      <c r="D228" s="9"/>
    </row>
    <row r="229" spans="1:4" ht="16.5">
      <c r="A229" s="48"/>
      <c r="B229" s="9"/>
      <c r="C229" s="9"/>
      <c r="D229" s="9"/>
    </row>
    <row r="230" spans="1:4" ht="16.5">
      <c r="A230" s="48"/>
      <c r="B230" s="9"/>
      <c r="C230" s="9"/>
      <c r="D230" s="9"/>
    </row>
    <row r="231" spans="1:4" ht="16.5">
      <c r="A231" s="48"/>
      <c r="B231" s="9"/>
      <c r="C231" s="9"/>
      <c r="D231" s="9"/>
    </row>
    <row r="232" spans="1:4" ht="16.5">
      <c r="A232" s="48"/>
      <c r="B232" s="9"/>
      <c r="C232" s="9"/>
      <c r="D232" s="9"/>
    </row>
    <row r="233" spans="1:4" ht="16.5">
      <c r="A233" s="48"/>
      <c r="B233" s="9"/>
      <c r="C233" s="9"/>
      <c r="D233" s="9"/>
    </row>
    <row r="234" spans="1:4" ht="16.5">
      <c r="A234" s="48"/>
      <c r="B234" s="9"/>
      <c r="C234" s="9"/>
      <c r="D234" s="9"/>
    </row>
    <row r="235" spans="1:4" ht="16.5">
      <c r="A235" s="48"/>
      <c r="B235" s="9"/>
      <c r="C235" s="9"/>
      <c r="D235" s="9"/>
    </row>
    <row r="236" spans="1:4" ht="16.5">
      <c r="A236" s="48"/>
      <c r="B236" s="9"/>
      <c r="C236" s="9"/>
      <c r="D236" s="9"/>
    </row>
    <row r="237" spans="1:4" ht="16.5">
      <c r="A237" s="48"/>
      <c r="B237" s="9"/>
      <c r="C237" s="9"/>
      <c r="D237" s="9"/>
    </row>
  </sheetData>
  <sheetProtection/>
  <mergeCells count="32">
    <mergeCell ref="A2:Y2"/>
    <mergeCell ref="A4:A6"/>
    <mergeCell ref="B4:B6"/>
    <mergeCell ref="C4:C6"/>
    <mergeCell ref="E4:Y4"/>
    <mergeCell ref="E5:E6"/>
    <mergeCell ref="D4:D6"/>
    <mergeCell ref="W5:W6"/>
    <mergeCell ref="H5:H6"/>
    <mergeCell ref="K5:K6"/>
    <mergeCell ref="Q5:Q6"/>
    <mergeCell ref="P5:P6"/>
    <mergeCell ref="L5:L6"/>
    <mergeCell ref="F5:F6"/>
    <mergeCell ref="T5:T6"/>
    <mergeCell ref="X5:X6"/>
    <mergeCell ref="A212:J212"/>
    <mergeCell ref="A206:Y206"/>
    <mergeCell ref="A205:Y205"/>
    <mergeCell ref="A207:Y207"/>
    <mergeCell ref="Y5:Y6"/>
    <mergeCell ref="N5:N6"/>
    <mergeCell ref="V5:V6"/>
    <mergeCell ref="R5:R6"/>
    <mergeCell ref="U5:U6"/>
    <mergeCell ref="O5:O6"/>
    <mergeCell ref="G5:G6"/>
    <mergeCell ref="M5:M6"/>
    <mergeCell ref="S5:S6"/>
    <mergeCell ref="I5:I6"/>
    <mergeCell ref="J5:J6"/>
    <mergeCell ref="A201:Y201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1200" verticalDpi="1200" orientation="landscape" paperSize="9" scale="34" r:id="rId1"/>
  <rowBreaks count="1" manualBreakCount="1">
    <brk id="22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36.</dc:creator>
  <cp:keywords/>
  <dc:description/>
  <cp:lastModifiedBy>Минсельхоз 28.</cp:lastModifiedBy>
  <cp:lastPrinted>2013-10-30T12:58:24Z</cp:lastPrinted>
  <dcterms:created xsi:type="dcterms:W3CDTF">2001-05-07T11:51:26Z</dcterms:created>
  <dcterms:modified xsi:type="dcterms:W3CDTF">2013-10-30T13:43:40Z</dcterms:modified>
  <cp:category/>
  <cp:version/>
  <cp:contentType/>
  <cp:contentStatus/>
</cp:coreProperties>
</file>